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file.suidou.local\企業団ファイルサーバ\01_本庁\財務課\■管理係用■\管理係\6 契約事務関係\7 総合評価方式関係\☆2026\06_実施伺\02_別府系送水管布設工事（その１）\"/>
    </mc:Choice>
  </mc:AlternateContent>
  <xr:revisionPtr revIDLastSave="0" documentId="13_ncr:1_{4C8AF638-49A7-4680-B7E5-778D0DDFB81B}" xr6:coauthVersionLast="47" xr6:coauthVersionMax="47" xr10:uidLastSave="{00000000-0000-0000-0000-000000000000}"/>
  <workbookProtection workbookAlgorithmName="SHA-512" workbookHashValue="Fn1oXefC4lEo4uEfQSfv7o/5YkPX+Jv4g6+wLrGXRTH4V8hSYG+at0MdqmvDB4+1WP+gc4VAk/+I5ZCC7nT4Vg==" workbookSaltValue="xicqdj2I8d3Nqvph+jzPCA==" workbookSpinCount="100000" lockStructure="1"/>
  <bookViews>
    <workbookView xWindow="-120" yWindow="-120" windowWidth="29040" windowHeight="15720" tabRatio="902" firstSheet="2" activeTab="2" xr2:uid="{00000000-000D-0000-FFFF-FFFF00000000}"/>
  </bookViews>
  <sheets>
    <sheet name="①入力票" sheetId="1" state="hidden" r:id="rId1"/>
    <sheet name="②提出説明書" sheetId="2" state="hidden" r:id="rId2"/>
    <sheet name="様式1" sheetId="4" r:id="rId3"/>
    <sheet name="様式2" sheetId="3" r:id="rId4"/>
    <sheet name="様式2'（発注者用）" sheetId="5" state="hidden" r:id="rId5"/>
    <sheet name="様式3" sheetId="6" r:id="rId6"/>
    <sheet name="様式4" sheetId="7" r:id="rId7"/>
    <sheet name="様式5" sheetId="8" r:id="rId8"/>
    <sheet name="様式6-1" sheetId="9" r:id="rId9"/>
    <sheet name="様式6-2" sheetId="11" r:id="rId10"/>
    <sheet name="様式7-1" sheetId="12" r:id="rId11"/>
    <sheet name="様式7-2" sheetId="15" r:id="rId12"/>
    <sheet name="様式8" sheetId="13" r:id="rId13"/>
    <sheet name="様式9" sheetId="14" r:id="rId14"/>
    <sheet name="様式10-1" sheetId="16" r:id="rId15"/>
    <sheet name="様式10-2" sheetId="17" r:id="rId16"/>
    <sheet name="様式11" sheetId="18" r:id="rId17"/>
    <sheet name="様式12" sheetId="21" r:id="rId18"/>
    <sheet name="様式13" sheetId="19" r:id="rId19"/>
    <sheet name="様式1４" sheetId="23" r:id="rId20"/>
    <sheet name="様式1５" sheetId="22" r:id="rId21"/>
  </sheets>
  <definedNames>
    <definedName name="_xlnm._FilterDatabase" localSheetId="1" hidden="1">②提出説明書!$C$8:$C$1484</definedName>
    <definedName name="_xlnm._FilterDatabase" localSheetId="2" hidden="1">様式1!$C$4:$C$177</definedName>
    <definedName name="_xlnm._FilterDatabase" localSheetId="14" hidden="1">'様式10-1'!$C$3:$C$42</definedName>
    <definedName name="_xlnm._FilterDatabase" localSheetId="15" hidden="1">'様式10-2'!$C$3:$C$37</definedName>
    <definedName name="_xlnm._FilterDatabase" localSheetId="16" hidden="1">様式11!$C$3:$C$92</definedName>
    <definedName name="_xlnm._FilterDatabase" localSheetId="17" hidden="1">様式12!$C$3:$C$65</definedName>
    <definedName name="_xlnm._FilterDatabase" localSheetId="18" hidden="1">様式13!$C$3:$C$55</definedName>
    <definedName name="_xlnm._FilterDatabase" localSheetId="19" hidden="1">様式1４!$C$3:$C$54</definedName>
    <definedName name="_xlnm._FilterDatabase" localSheetId="20" hidden="1">様式1５!$C$2:$C$95</definedName>
    <definedName name="_xlnm._FilterDatabase" localSheetId="3" hidden="1">様式2!$C$1:$C$58</definedName>
    <definedName name="_xlnm._FilterDatabase" localSheetId="5" hidden="1">様式3!$C$2:$C$243</definedName>
    <definedName name="_xlnm._FilterDatabase" localSheetId="6" hidden="1">様式4!$C$4:$C$54</definedName>
    <definedName name="_xlnm._FilterDatabase" localSheetId="8" hidden="1">'様式6-1'!$C$3:$C$56</definedName>
    <definedName name="_xlnm._FilterDatabase" localSheetId="9" hidden="1">'様式6-2'!$C$3:$C$54</definedName>
    <definedName name="_xlnm._FilterDatabase" localSheetId="10" hidden="1">'様式7-1'!$C$3:$C$147</definedName>
    <definedName name="_xlnm._FilterDatabase" localSheetId="11" hidden="1">'様式7-2'!$C$3:$C$48</definedName>
    <definedName name="_xlnm._FilterDatabase" localSheetId="12" hidden="1">様式8!$C$3:$C$144</definedName>
    <definedName name="_xlnm._FilterDatabase" localSheetId="13" hidden="1">様式9!$C$3:$C$104</definedName>
    <definedName name="_xlnm.Print_Area" localSheetId="0">①入力票!$A$1:$X$65</definedName>
    <definedName name="_xlnm.Print_Area" localSheetId="1">②提出説明書!$E$8:$AN$1484</definedName>
    <definedName name="_xlnm.Print_Area" localSheetId="2">様式1!$E$4:$AN$177</definedName>
    <definedName name="_xlnm.Print_Area" localSheetId="14">'様式10-1'!$D$5:$AO$42</definedName>
    <definedName name="_xlnm.Print_Area" localSheetId="15">'様式10-2'!$D$5:$AO$37</definedName>
    <definedName name="_xlnm.Print_Area" localSheetId="16">様式11!$D$5:$AO$95</definedName>
    <definedName name="_xlnm.Print_Area" localSheetId="17">様式12!$D$5:$AO$65</definedName>
    <definedName name="_xlnm.Print_Area" localSheetId="18">様式13!$D$5:$AO$54</definedName>
    <definedName name="_xlnm.Print_Area" localSheetId="19">様式1４!$D$5:$AO$55</definedName>
    <definedName name="_xlnm.Print_Area" localSheetId="20">様式1５!$E$4:$AT$95</definedName>
    <definedName name="_xlnm.Print_Area" localSheetId="3">様式2!$E$2:$AD$58</definedName>
    <definedName name="_xlnm.Print_Area" localSheetId="4">'様式2''（発注者用）'!$D$1:$AB$43</definedName>
    <definedName name="_xlnm.Print_Area" localSheetId="5">様式3!$E$4:$AO$243</definedName>
    <definedName name="_xlnm.Print_Area" localSheetId="6">様式4!$D$6:$AB$54</definedName>
    <definedName name="_xlnm.Print_Area" localSheetId="7">様式5!$B$2:$AM$63</definedName>
    <definedName name="_xlnm.Print_Area" localSheetId="8">'様式6-1'!$D$5:$AO$56</definedName>
    <definedName name="_xlnm.Print_Area" localSheetId="9">'様式6-2'!$D$5:$AO$54</definedName>
    <definedName name="_xlnm.Print_Area" localSheetId="10">'様式7-1'!$D$5:$AP$147</definedName>
    <definedName name="_xlnm.Print_Area" localSheetId="11">'様式7-2'!$D$5:$AO$48</definedName>
    <definedName name="_xlnm.Print_Area" localSheetId="12">様式8!$D$5:$AO$144</definedName>
    <definedName name="_xlnm.Print_Area" localSheetId="13">様式9!$D$5:$AO$104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52" i="2" l="1"/>
  <c r="G485" i="2"/>
  <c r="G484" i="2"/>
  <c r="G29" i="7"/>
  <c r="G15" i="7"/>
  <c r="Z23" i="5"/>
  <c r="AC26" i="2"/>
  <c r="AC25" i="2"/>
  <c r="AC24" i="2"/>
  <c r="AC23" i="2"/>
  <c r="K14" i="15" l="1"/>
  <c r="K14" i="12" l="1"/>
  <c r="I757" i="2" l="1"/>
  <c r="K16" i="1"/>
  <c r="I824" i="2" l="1"/>
  <c r="I22" i="3" l="1"/>
  <c r="I18" i="3"/>
  <c r="L829" i="2"/>
  <c r="C15" i="22" l="1"/>
  <c r="W17" i="22"/>
  <c r="W16" i="22"/>
  <c r="W15" i="22"/>
  <c r="W14" i="22"/>
  <c r="S26" i="4"/>
  <c r="S25" i="4"/>
  <c r="S24" i="4"/>
  <c r="S23" i="4"/>
  <c r="C79" i="22" l="1"/>
  <c r="Z80" i="22"/>
  <c r="C21" i="22"/>
  <c r="C20" i="22"/>
  <c r="C19" i="22"/>
  <c r="C18" i="22"/>
  <c r="C14" i="22"/>
  <c r="C6" i="7"/>
  <c r="C4" i="6"/>
  <c r="C124" i="2"/>
  <c r="C118" i="2"/>
  <c r="C112" i="2"/>
  <c r="C106" i="2"/>
  <c r="C101" i="2"/>
  <c r="C96" i="2"/>
  <c r="C29" i="2"/>
  <c r="C28" i="2"/>
  <c r="C27" i="2"/>
  <c r="C556" i="2" l="1"/>
  <c r="C555" i="2"/>
  <c r="C554" i="2"/>
  <c r="C489" i="2"/>
  <c r="C488" i="2"/>
  <c r="C487" i="2"/>
  <c r="AX79" i="22"/>
  <c r="AZ79" i="22" s="1"/>
  <c r="C80" i="22"/>
  <c r="C81" i="22"/>
  <c r="C29" i="4"/>
  <c r="C28" i="4"/>
  <c r="C27" i="4"/>
  <c r="C23" i="4"/>
  <c r="C22" i="4"/>
  <c r="C23" i="2"/>
  <c r="C22" i="2"/>
  <c r="AT54" i="19"/>
  <c r="AS54" i="19"/>
  <c r="AL54" i="19" s="1"/>
  <c r="AT53" i="19"/>
  <c r="AS53" i="19"/>
  <c r="AL53" i="19" s="1"/>
  <c r="AT52" i="19"/>
  <c r="AS52" i="19"/>
  <c r="AL52" i="19" s="1"/>
  <c r="AT51" i="19"/>
  <c r="AS51" i="19"/>
  <c r="AL51" i="19"/>
  <c r="AT46" i="19"/>
  <c r="AS46" i="19"/>
  <c r="AL46" i="19" s="1"/>
  <c r="AT45" i="19"/>
  <c r="AS45" i="19"/>
  <c r="AL45" i="19"/>
  <c r="AT44" i="19"/>
  <c r="AS44" i="19"/>
  <c r="AL44" i="19"/>
  <c r="AT43" i="19"/>
  <c r="AS43" i="19"/>
  <c r="AL43" i="19"/>
  <c r="AT38" i="19"/>
  <c r="AS38" i="19"/>
  <c r="AL38" i="19"/>
  <c r="AT37" i="19"/>
  <c r="AS37" i="19"/>
  <c r="AL37" i="19"/>
  <c r="AT36" i="19"/>
  <c r="AS36" i="19"/>
  <c r="AL36" i="19" s="1"/>
  <c r="AT35" i="19"/>
  <c r="AS35" i="19"/>
  <c r="AL35" i="19" s="1"/>
  <c r="AT30" i="19"/>
  <c r="AS30" i="19"/>
  <c r="AL30" i="19" s="1"/>
  <c r="AT29" i="19"/>
  <c r="AS29" i="19"/>
  <c r="AL29" i="19" s="1"/>
  <c r="AT28" i="19"/>
  <c r="AS28" i="19"/>
  <c r="AL28" i="19"/>
  <c r="AT27" i="19"/>
  <c r="AS27" i="19"/>
  <c r="AL27" i="19" s="1"/>
  <c r="AT20" i="19"/>
  <c r="AT21" i="19"/>
  <c r="AT22" i="19"/>
  <c r="AT19" i="19"/>
  <c r="AS20" i="19"/>
  <c r="AS21" i="19"/>
  <c r="AS22" i="19"/>
  <c r="AS19" i="19"/>
  <c r="AL19" i="19" l="1"/>
  <c r="AL20" i="19"/>
  <c r="Q28" i="2" l="1"/>
  <c r="N20" i="21" l="1"/>
  <c r="L15" i="15" l="1"/>
  <c r="AJ25" i="11" l="1"/>
  <c r="AJ23" i="11"/>
  <c r="AJ21" i="11"/>
  <c r="AJ19" i="11"/>
  <c r="AJ17" i="11"/>
  <c r="F25" i="11"/>
  <c r="E25" i="11" s="1"/>
  <c r="F23" i="11"/>
  <c r="F21" i="11"/>
  <c r="E21" i="11" s="1"/>
  <c r="F19" i="11"/>
  <c r="E19" i="11" s="1"/>
  <c r="F17" i="11"/>
  <c r="E23" i="11" l="1"/>
  <c r="A86" i="5" l="1"/>
  <c r="C2" i="1" s="1"/>
  <c r="B2" i="1" l="1"/>
  <c r="AY35" i="12" l="1"/>
  <c r="AW35" i="12"/>
  <c r="AJ34" i="12" s="1"/>
  <c r="C87" i="22" l="1"/>
  <c r="Z87" i="22"/>
  <c r="AI36" i="23"/>
  <c r="AI32" i="23"/>
  <c r="AI28" i="23"/>
  <c r="AI24" i="23"/>
  <c r="AI20" i="23"/>
  <c r="AX87" i="22" l="1"/>
  <c r="AZ87" i="22" s="1"/>
  <c r="AZ93" i="22" s="1"/>
  <c r="W93" i="22" s="1"/>
  <c r="C92" i="22"/>
  <c r="C88" i="22"/>
  <c r="C91" i="22"/>
  <c r="C90" i="22"/>
  <c r="C89" i="22"/>
  <c r="AA87" i="22"/>
  <c r="AC87" i="22" s="1"/>
  <c r="R15" i="23"/>
  <c r="O15" i="23"/>
  <c r="L15" i="23"/>
  <c r="C5" i="23"/>
  <c r="C12" i="23" s="1"/>
  <c r="N35" i="23"/>
  <c r="N31" i="23"/>
  <c r="N27" i="23"/>
  <c r="N23" i="23"/>
  <c r="N19" i="23"/>
  <c r="F19" i="23"/>
  <c r="E18" i="23" s="1"/>
  <c r="K10" i="23"/>
  <c r="AS9" i="23"/>
  <c r="AS8" i="23"/>
  <c r="K8" i="23"/>
  <c r="AK6" i="23"/>
  <c r="Z6" i="23"/>
  <c r="C25" i="22"/>
  <c r="C6" i="23" l="1"/>
  <c r="AR12" i="23"/>
  <c r="C22" i="23"/>
  <c r="C24" i="23" s="1"/>
  <c r="C54" i="23"/>
  <c r="C50" i="23"/>
  <c r="C46" i="23"/>
  <c r="C42" i="23"/>
  <c r="C38" i="23"/>
  <c r="C53" i="23"/>
  <c r="C49" i="23"/>
  <c r="C45" i="23"/>
  <c r="C41" i="23"/>
  <c r="C52" i="23"/>
  <c r="C48" i="23"/>
  <c r="C44" i="23"/>
  <c r="C40" i="23"/>
  <c r="C51" i="23"/>
  <c r="C47" i="23"/>
  <c r="C43" i="23"/>
  <c r="C39" i="23"/>
  <c r="D4" i="23"/>
  <c r="C21" i="23"/>
  <c r="C8" i="23"/>
  <c r="C18" i="23"/>
  <c r="C30" i="23"/>
  <c r="C10" i="23"/>
  <c r="C14" i="23"/>
  <c r="C20" i="23"/>
  <c r="C15" i="23"/>
  <c r="C16" i="23"/>
  <c r="C19" i="23"/>
  <c r="C26" i="23"/>
  <c r="C34" i="23"/>
  <c r="C7" i="23"/>
  <c r="C9" i="23"/>
  <c r="C11" i="23"/>
  <c r="C13" i="23"/>
  <c r="C17" i="23"/>
  <c r="C65" i="22"/>
  <c r="C43" i="4"/>
  <c r="C17" i="22"/>
  <c r="C16" i="22"/>
  <c r="C24" i="2"/>
  <c r="L8" i="22"/>
  <c r="AB57" i="3"/>
  <c r="AB56" i="3"/>
  <c r="I44" i="3"/>
  <c r="AB48" i="3"/>
  <c r="AB47" i="3"/>
  <c r="I47" i="3"/>
  <c r="C49" i="4"/>
  <c r="AR49" i="4" s="1"/>
  <c r="AT49" i="4" s="1"/>
  <c r="C49" i="2"/>
  <c r="C25" i="23" l="1"/>
  <c r="C23" i="23"/>
  <c r="C37" i="23"/>
  <c r="C35" i="23"/>
  <c r="C36" i="23"/>
  <c r="C29" i="23"/>
  <c r="C27" i="23"/>
  <c r="C28" i="23"/>
  <c r="C32" i="23"/>
  <c r="C33" i="23"/>
  <c r="C31" i="23"/>
  <c r="C43" i="2"/>
  <c r="C40" i="4"/>
  <c r="C40" i="2"/>
  <c r="O45" i="1" l="1"/>
  <c r="C1421" i="2"/>
  <c r="C197" i="2" l="1"/>
  <c r="C1286" i="2" l="1"/>
  <c r="C1420" i="2" s="1"/>
  <c r="C1293" i="2" l="1"/>
  <c r="C1301" i="2"/>
  <c r="C1313" i="2"/>
  <c r="C1329" i="2"/>
  <c r="C1294" i="2"/>
  <c r="C1306" i="2"/>
  <c r="C1314" i="2"/>
  <c r="C1318" i="2"/>
  <c r="C1322" i="2"/>
  <c r="C1326" i="2"/>
  <c r="C1330" i="2"/>
  <c r="C1334" i="2"/>
  <c r="C1338" i="2"/>
  <c r="C1342" i="2"/>
  <c r="C1346" i="2"/>
  <c r="C1350" i="2"/>
  <c r="C1289" i="2"/>
  <c r="C1305" i="2"/>
  <c r="C1317" i="2"/>
  <c r="C1325" i="2"/>
  <c r="C1337" i="2"/>
  <c r="C1341" i="2"/>
  <c r="C1349" i="2"/>
  <c r="C1290" i="2"/>
  <c r="C1302" i="2"/>
  <c r="C1287" i="2"/>
  <c r="C1291" i="2"/>
  <c r="C1295" i="2"/>
  <c r="C1299" i="2"/>
  <c r="C1303" i="2"/>
  <c r="C1307" i="2"/>
  <c r="C1311" i="2"/>
  <c r="C1315" i="2"/>
  <c r="C1319" i="2"/>
  <c r="C1323" i="2"/>
  <c r="C1327" i="2"/>
  <c r="C1331" i="2"/>
  <c r="C1335" i="2"/>
  <c r="C1339" i="2"/>
  <c r="C1343" i="2"/>
  <c r="C1347" i="2"/>
  <c r="C1351" i="2"/>
  <c r="C1297" i="2"/>
  <c r="C1309" i="2"/>
  <c r="C1321" i="2"/>
  <c r="C1333" i="2"/>
  <c r="C1345" i="2"/>
  <c r="C1298" i="2"/>
  <c r="C1310" i="2"/>
  <c r="C1288" i="2"/>
  <c r="C1292" i="2"/>
  <c r="C1296" i="2"/>
  <c r="C1300" i="2"/>
  <c r="C1304" i="2"/>
  <c r="C1308" i="2"/>
  <c r="C1312" i="2"/>
  <c r="C1316" i="2"/>
  <c r="C1320" i="2"/>
  <c r="C1324" i="2"/>
  <c r="C1328" i="2"/>
  <c r="C1332" i="2"/>
  <c r="C1336" i="2"/>
  <c r="C1340" i="2"/>
  <c r="C1344" i="2"/>
  <c r="C1348" i="2"/>
  <c r="AR49" i="2"/>
  <c r="AT49" i="2" s="1"/>
  <c r="C1148" i="2"/>
  <c r="C44" i="2"/>
  <c r="C1198" i="2" l="1"/>
  <c r="C1199" i="2"/>
  <c r="O15" i="21"/>
  <c r="AW88" i="18"/>
  <c r="AT88" i="18" s="1"/>
  <c r="AT79" i="18"/>
  <c r="AW68" i="18"/>
  <c r="AT68" i="18" s="1"/>
  <c r="AT59" i="18"/>
  <c r="AW42" i="18"/>
  <c r="AT42" i="18" s="1"/>
  <c r="AV42" i="18"/>
  <c r="AY137" i="13" l="1"/>
  <c r="AV137" i="13" s="1"/>
  <c r="AY112" i="13"/>
  <c r="AV112" i="13" s="1"/>
  <c r="AY87" i="13"/>
  <c r="AV87" i="13" s="1"/>
  <c r="AT33" i="18" l="1"/>
  <c r="V26" i="18"/>
  <c r="V17" i="13"/>
  <c r="V1093" i="2"/>
  <c r="AT41" i="16" l="1"/>
  <c r="AT36" i="16"/>
  <c r="AT31" i="16"/>
  <c r="AT26" i="16"/>
  <c r="AT21" i="16"/>
  <c r="K121" i="13"/>
  <c r="N39" i="16"/>
  <c r="AY62" i="13" l="1"/>
  <c r="AV62" i="13" s="1"/>
  <c r="AY37" i="13"/>
  <c r="AV37" i="13" s="1"/>
  <c r="AW47" i="15"/>
  <c r="AT47" i="15" s="1"/>
  <c r="AW41" i="15"/>
  <c r="AT41" i="15" s="1"/>
  <c r="AW35" i="15"/>
  <c r="AT35" i="15" s="1"/>
  <c r="AW29" i="15"/>
  <c r="AT29" i="15" s="1"/>
  <c r="AW23" i="15"/>
  <c r="AT23" i="15" s="1"/>
  <c r="AV23" i="15"/>
  <c r="AY139" i="12"/>
  <c r="AT139" i="12" s="1"/>
  <c r="AY134" i="12"/>
  <c r="AT135" i="12" s="1"/>
  <c r="AY113" i="12"/>
  <c r="AT114" i="12" s="1"/>
  <c r="AY108" i="12"/>
  <c r="AT108" i="12" s="1"/>
  <c r="AY87" i="12"/>
  <c r="AT88" i="12" s="1"/>
  <c r="AY82" i="12"/>
  <c r="AT83" i="12" s="1"/>
  <c r="AY61" i="12"/>
  <c r="AT61" i="12" s="1"/>
  <c r="AY56" i="12"/>
  <c r="AT57" i="12" s="1"/>
  <c r="AT36" i="12"/>
  <c r="AY30" i="12"/>
  <c r="AT30" i="12" s="1"/>
  <c r="V15" i="15"/>
  <c r="AT31" i="12" l="1"/>
  <c r="AT35" i="12"/>
  <c r="AT140" i="12"/>
  <c r="AT134" i="12"/>
  <c r="AT113" i="12"/>
  <c r="AT109" i="12"/>
  <c r="AT87" i="12"/>
  <c r="AT82" i="12"/>
  <c r="AT62" i="12"/>
  <c r="AT56" i="12"/>
  <c r="V15" i="12"/>
  <c r="K48" i="12" l="1"/>
  <c r="AY51" i="12" s="1"/>
  <c r="AT52" i="12" l="1"/>
  <c r="AT51" i="12"/>
  <c r="K22" i="12"/>
  <c r="V763" i="2"/>
  <c r="K10" i="4"/>
  <c r="AY25" i="12" l="1"/>
  <c r="AW25" i="12"/>
  <c r="V1236" i="2"/>
  <c r="R1030" i="2"/>
  <c r="Z965" i="2"/>
  <c r="V903" i="2"/>
  <c r="L965" i="2"/>
  <c r="Z829" i="2"/>
  <c r="AT26" i="12" l="1"/>
  <c r="AT25" i="12"/>
  <c r="AS7" i="1"/>
  <c r="AS8" i="1"/>
  <c r="AP8" i="1"/>
  <c r="AS12" i="23" s="1"/>
  <c r="AS13" i="23" s="1"/>
  <c r="L1093" i="2" l="1"/>
  <c r="L15" i="17"/>
  <c r="L26" i="18"/>
  <c r="L17" i="13"/>
  <c r="AS12" i="17"/>
  <c r="AV26" i="18"/>
  <c r="AX17" i="13"/>
  <c r="AV15" i="15"/>
  <c r="AX15" i="12"/>
  <c r="L763" i="2"/>
  <c r="L15" i="12"/>
  <c r="N77" i="4"/>
  <c r="L1236" i="2"/>
  <c r="L903" i="2"/>
  <c r="I449" i="2"/>
  <c r="G425" i="2"/>
  <c r="G432" i="2" s="1"/>
  <c r="I382" i="2"/>
  <c r="I315" i="2"/>
  <c r="G291" i="2"/>
  <c r="G298" i="2" s="1"/>
  <c r="I248" i="2"/>
  <c r="AL22" i="19"/>
  <c r="AV88" i="18"/>
  <c r="AK84" i="18" s="1"/>
  <c r="AJ91" i="18" s="1"/>
  <c r="AV68" i="18"/>
  <c r="AK64" i="18" s="1"/>
  <c r="AJ71" i="18" s="1"/>
  <c r="AX137" i="13"/>
  <c r="AJ133" i="13" s="1"/>
  <c r="AX112" i="13"/>
  <c r="AJ108" i="13" s="1"/>
  <c r="AX87" i="13"/>
  <c r="AJ83" i="13" s="1"/>
  <c r="AX62" i="13"/>
  <c r="AJ58" i="13" s="1"/>
  <c r="AX37" i="13"/>
  <c r="AJ33" i="13" s="1"/>
  <c r="AB16" i="9"/>
  <c r="K137" i="12"/>
  <c r="K132" i="12"/>
  <c r="K127" i="12"/>
  <c r="K111" i="12"/>
  <c r="K106" i="12"/>
  <c r="K101" i="12"/>
  <c r="K85" i="12"/>
  <c r="K80" i="12"/>
  <c r="K75" i="12"/>
  <c r="K59" i="12"/>
  <c r="K54" i="12"/>
  <c r="K49" i="12"/>
  <c r="K23" i="12"/>
  <c r="K25" i="18"/>
  <c r="P24" i="18"/>
  <c r="Z24" i="18" s="1"/>
  <c r="K43" i="15"/>
  <c r="K37" i="15"/>
  <c r="K31" i="15"/>
  <c r="K25" i="15"/>
  <c r="K96" i="13"/>
  <c r="K71" i="13"/>
  <c r="K46" i="13"/>
  <c r="K89" i="14"/>
  <c r="K72" i="14"/>
  <c r="K55" i="14"/>
  <c r="K38" i="14"/>
  <c r="N34" i="16"/>
  <c r="N29" i="16"/>
  <c r="N24" i="16"/>
  <c r="N35" i="17"/>
  <c r="N31" i="17"/>
  <c r="N27" i="17"/>
  <c r="N23" i="17"/>
  <c r="Q49" i="19"/>
  <c r="Q41" i="19"/>
  <c r="Q33" i="19"/>
  <c r="Q25" i="19"/>
  <c r="Z22" i="22"/>
  <c r="C68" i="4"/>
  <c r="O67" i="4"/>
  <c r="C67" i="4"/>
  <c r="C66" i="4"/>
  <c r="O66" i="4"/>
  <c r="N56" i="21"/>
  <c r="N47" i="21"/>
  <c r="N38" i="21"/>
  <c r="N29" i="21"/>
  <c r="AX14" i="22"/>
  <c r="K62" i="1"/>
  <c r="C5" i="21" s="1"/>
  <c r="C20" i="21" s="1"/>
  <c r="K55" i="1"/>
  <c r="C5" i="19" s="1"/>
  <c r="K43" i="1"/>
  <c r="C5" i="18"/>
  <c r="K17" i="1"/>
  <c r="C5" i="13" s="1"/>
  <c r="C41" i="13" s="1"/>
  <c r="C5" i="15"/>
  <c r="K15" i="1"/>
  <c r="C5" i="12" s="1"/>
  <c r="D4" i="12" s="1"/>
  <c r="C41" i="4"/>
  <c r="AR41" i="4" s="1"/>
  <c r="AT41" i="4" s="1"/>
  <c r="AR40" i="4"/>
  <c r="AT40" i="4" s="1"/>
  <c r="C41" i="2"/>
  <c r="C1081" i="2" s="1"/>
  <c r="C1014" i="2"/>
  <c r="K23" i="18"/>
  <c r="C23" i="22"/>
  <c r="C5" i="16"/>
  <c r="D4" i="16" s="1"/>
  <c r="AM8" i="22"/>
  <c r="AE8" i="22"/>
  <c r="AK6" i="21"/>
  <c r="Z6" i="21"/>
  <c r="AK6" i="19"/>
  <c r="Z6" i="19"/>
  <c r="AK6" i="18"/>
  <c r="Z6" i="18"/>
  <c r="AK6" i="17"/>
  <c r="Z6" i="17"/>
  <c r="AK6" i="16"/>
  <c r="Z6" i="16"/>
  <c r="AK6" i="14"/>
  <c r="Z6" i="14"/>
  <c r="AK6" i="13"/>
  <c r="Z6" i="13"/>
  <c r="AK6" i="15"/>
  <c r="Z6" i="15"/>
  <c r="AK6" i="12"/>
  <c r="Z6" i="12"/>
  <c r="C135" i="4"/>
  <c r="C140" i="4" s="1"/>
  <c r="C123" i="4"/>
  <c r="AW66" i="4"/>
  <c r="Z31" i="22"/>
  <c r="Z30" i="22"/>
  <c r="AG30" i="22" s="1"/>
  <c r="AV66" i="4"/>
  <c r="AU66" i="4"/>
  <c r="AT66" i="4"/>
  <c r="K19" i="15"/>
  <c r="E19" i="15"/>
  <c r="E18" i="15" s="1"/>
  <c r="K21" i="13"/>
  <c r="E21" i="13"/>
  <c r="E20" i="13" s="1"/>
  <c r="K21" i="14"/>
  <c r="E21" i="14"/>
  <c r="N19" i="16"/>
  <c r="F19" i="16"/>
  <c r="E18" i="16" s="1"/>
  <c r="N19" i="17"/>
  <c r="F19" i="17"/>
  <c r="E18" i="17" s="1"/>
  <c r="Q17" i="19"/>
  <c r="F17" i="19"/>
  <c r="E16" i="19" s="1"/>
  <c r="F20" i="21"/>
  <c r="E19" i="21" s="1"/>
  <c r="C111" i="4"/>
  <c r="C115" i="4" s="1"/>
  <c r="O68" i="4"/>
  <c r="AS66" i="4"/>
  <c r="K19" i="12"/>
  <c r="E19" i="12"/>
  <c r="E18" i="12" s="1"/>
  <c r="AY6" i="22"/>
  <c r="Z29" i="22" s="1"/>
  <c r="AS9" i="21"/>
  <c r="AY5" i="22"/>
  <c r="AS8" i="21"/>
  <c r="C11" i="22"/>
  <c r="C26" i="22"/>
  <c r="AX26" i="22" s="1"/>
  <c r="AZ26" i="22" s="1"/>
  <c r="C94" i="22"/>
  <c r="C86" i="22"/>
  <c r="C73" i="22"/>
  <c r="C47" i="2"/>
  <c r="AR47" i="2" s="1"/>
  <c r="AT47" i="2" s="1"/>
  <c r="C84" i="22"/>
  <c r="C46" i="2"/>
  <c r="AR46" i="2" s="1"/>
  <c r="AT46" i="2" s="1"/>
  <c r="C68" i="22"/>
  <c r="AR44" i="2"/>
  <c r="AT44" i="2" s="1"/>
  <c r="AX65" i="22"/>
  <c r="AZ65" i="22" s="1"/>
  <c r="AR43" i="2"/>
  <c r="AT43" i="2" s="1"/>
  <c r="C58" i="22"/>
  <c r="C63" i="22" s="1"/>
  <c r="C52" i="22"/>
  <c r="C46" i="22"/>
  <c r="AC51" i="22" s="1"/>
  <c r="AL46" i="22" s="1"/>
  <c r="C39" i="2"/>
  <c r="C40" i="22"/>
  <c r="C42" i="22" s="1"/>
  <c r="C38" i="2"/>
  <c r="AR38" i="2" s="1"/>
  <c r="AT38" i="2" s="1"/>
  <c r="C33" i="22"/>
  <c r="C37" i="22" s="1"/>
  <c r="C37" i="2"/>
  <c r="AR37" i="2" s="1"/>
  <c r="AT37" i="2" s="1"/>
  <c r="C36" i="2"/>
  <c r="C22" i="22"/>
  <c r="AX22" i="22" s="1"/>
  <c r="AZ22" i="22" s="1"/>
  <c r="C32" i="2"/>
  <c r="AR32" i="2" s="1"/>
  <c r="AT32" i="2" s="1"/>
  <c r="AX20" i="22"/>
  <c r="AZ20" i="22" s="1"/>
  <c r="AX19" i="22"/>
  <c r="AZ19" i="22" s="1"/>
  <c r="C26" i="2"/>
  <c r="C421" i="2" s="1"/>
  <c r="C25" i="2"/>
  <c r="C353" i="2" s="1"/>
  <c r="C302" i="2"/>
  <c r="C267" i="2"/>
  <c r="L10" i="22"/>
  <c r="K10" i="12"/>
  <c r="L6" i="22"/>
  <c r="Z73" i="22"/>
  <c r="AA68" i="22"/>
  <c r="AA70" i="22"/>
  <c r="AA67" i="22"/>
  <c r="Z67" i="22"/>
  <c r="AA66" i="22"/>
  <c r="Z66" i="22"/>
  <c r="AA65" i="22"/>
  <c r="Z58" i="22"/>
  <c r="Z52" i="22"/>
  <c r="AG47" i="22"/>
  <c r="AF47" i="22"/>
  <c r="AE47" i="22"/>
  <c r="Z40" i="22"/>
  <c r="Z34" i="22"/>
  <c r="AS61" i="21"/>
  <c r="AT61" i="21" s="1"/>
  <c r="AQ61" i="21"/>
  <c r="AR61" i="21" s="1"/>
  <c r="AM57" i="21" s="1"/>
  <c r="AS51" i="21"/>
  <c r="AT51" i="21" s="1"/>
  <c r="AQ51" i="21"/>
  <c r="AR51" i="21" s="1"/>
  <c r="AM48" i="21" s="1"/>
  <c r="AS41" i="21"/>
  <c r="AT41" i="21" s="1"/>
  <c r="AQ41" i="21"/>
  <c r="AR41" i="21" s="1"/>
  <c r="AM39" i="21" s="1"/>
  <c r="AS31" i="21"/>
  <c r="AT31" i="21" s="1"/>
  <c r="AQ31" i="21"/>
  <c r="AR31" i="21" s="1"/>
  <c r="AM30" i="21" s="1"/>
  <c r="AQ21" i="21"/>
  <c r="AR21" i="21" s="1"/>
  <c r="AS21" i="21"/>
  <c r="AT21" i="21" s="1"/>
  <c r="L15" i="21"/>
  <c r="R15" i="21"/>
  <c r="K8" i="21"/>
  <c r="K10" i="21"/>
  <c r="K10" i="19"/>
  <c r="K10" i="17"/>
  <c r="K8" i="19"/>
  <c r="K7" i="18"/>
  <c r="AS9" i="19"/>
  <c r="AS8" i="19"/>
  <c r="AL21" i="19"/>
  <c r="AA80" i="22" s="1"/>
  <c r="AC80" i="22" s="1"/>
  <c r="L13" i="19"/>
  <c r="R13" i="19"/>
  <c r="O13" i="19"/>
  <c r="F50" i="18"/>
  <c r="AX79" i="18"/>
  <c r="Z79" i="18" s="1"/>
  <c r="Z80" i="18" s="1"/>
  <c r="M52" i="18" s="1"/>
  <c r="P52" i="18" s="1"/>
  <c r="AU79" i="18"/>
  <c r="AX59" i="18"/>
  <c r="Z59" i="18" s="1"/>
  <c r="Z60" i="18" s="1"/>
  <c r="M51" i="18" s="1"/>
  <c r="AU59" i="18"/>
  <c r="AK38" i="18"/>
  <c r="AX33" i="18"/>
  <c r="Z33" i="18" s="1"/>
  <c r="Z34" i="18" s="1"/>
  <c r="M50" i="18" s="1"/>
  <c r="P50" i="18" s="1"/>
  <c r="AV21" i="16"/>
  <c r="AU33" i="18"/>
  <c r="AS9" i="17"/>
  <c r="AS8" i="17"/>
  <c r="AT9" i="16"/>
  <c r="AT8" i="16"/>
  <c r="AT9" i="14"/>
  <c r="AT8" i="14"/>
  <c r="AV9" i="13"/>
  <c r="AV8" i="13"/>
  <c r="AT9" i="15"/>
  <c r="AT8" i="15"/>
  <c r="AV8" i="12"/>
  <c r="AV9" i="12"/>
  <c r="P15" i="13"/>
  <c r="F60" i="13" s="1"/>
  <c r="K16" i="13"/>
  <c r="R18" i="18"/>
  <c r="O18" i="18"/>
  <c r="L18" i="18"/>
  <c r="AU18" i="18" s="1"/>
  <c r="K9" i="18"/>
  <c r="K10" i="16"/>
  <c r="K8" i="17"/>
  <c r="F52" i="18"/>
  <c r="F51" i="18"/>
  <c r="AI36" i="17"/>
  <c r="AI32" i="17"/>
  <c r="AI28" i="17"/>
  <c r="AI24" i="17"/>
  <c r="AI20" i="17"/>
  <c r="C5" i="17"/>
  <c r="AV41" i="16"/>
  <c r="AI40" i="16" s="1"/>
  <c r="AV36" i="16"/>
  <c r="AI35" i="16" s="1"/>
  <c r="AV31" i="16"/>
  <c r="AI30" i="16" s="1"/>
  <c r="AV26" i="16"/>
  <c r="AI25" i="16" s="1"/>
  <c r="K10" i="14"/>
  <c r="K8" i="16"/>
  <c r="L15" i="16"/>
  <c r="R15" i="16"/>
  <c r="O15" i="16"/>
  <c r="AV47" i="15"/>
  <c r="AF46" i="15" s="1"/>
  <c r="AK46" i="15"/>
  <c r="AV41" i="15"/>
  <c r="AF40" i="15" s="1"/>
  <c r="AK40" i="15"/>
  <c r="AV35" i="15"/>
  <c r="AF34" i="15" s="1"/>
  <c r="AV29" i="15"/>
  <c r="AF28" i="15" s="1"/>
  <c r="AK28" i="15"/>
  <c r="K27" i="15"/>
  <c r="K45" i="15"/>
  <c r="K39" i="15"/>
  <c r="K33" i="15"/>
  <c r="K28" i="12"/>
  <c r="K21" i="15"/>
  <c r="R15" i="15"/>
  <c r="O15" i="15"/>
  <c r="K10" i="15"/>
  <c r="K8" i="15"/>
  <c r="AV99" i="14"/>
  <c r="AT99" i="14"/>
  <c r="AT95" i="14"/>
  <c r="K92" i="14"/>
  <c r="AV95" i="14"/>
  <c r="AV82" i="14"/>
  <c r="AT82" i="14"/>
  <c r="AT78" i="14"/>
  <c r="K75" i="14"/>
  <c r="AJ79" i="14" s="1"/>
  <c r="AV65" i="14"/>
  <c r="AT65" i="14"/>
  <c r="AT61" i="14"/>
  <c r="K58" i="14"/>
  <c r="AV61" i="14" s="1"/>
  <c r="AV48" i="14"/>
  <c r="AT48" i="14"/>
  <c r="AT44" i="14"/>
  <c r="K41" i="14"/>
  <c r="AJ45" i="14" s="1"/>
  <c r="AV44" i="14"/>
  <c r="X13" i="14"/>
  <c r="AV31" i="14"/>
  <c r="AT31" i="14"/>
  <c r="AT27" i="14"/>
  <c r="L18" i="14"/>
  <c r="R18" i="14"/>
  <c r="O18" i="14"/>
  <c r="E20" i="14"/>
  <c r="K24" i="14"/>
  <c r="P15" i="14"/>
  <c r="V15" i="14" s="1"/>
  <c r="P16" i="14"/>
  <c r="V16" i="14" s="1"/>
  <c r="P17" i="14"/>
  <c r="T17" i="14" s="1"/>
  <c r="K10" i="13"/>
  <c r="K8" i="14"/>
  <c r="C5" i="14"/>
  <c r="C11" i="14" s="1"/>
  <c r="K124" i="13"/>
  <c r="AY129" i="13" s="1"/>
  <c r="AV129" i="13" s="1"/>
  <c r="K99" i="13"/>
  <c r="AY104" i="13" s="1"/>
  <c r="AV104" i="13" s="1"/>
  <c r="K74" i="13"/>
  <c r="AY79" i="13" s="1"/>
  <c r="AV79" i="13" s="1"/>
  <c r="K49" i="13"/>
  <c r="AY54" i="13" s="1"/>
  <c r="AV54" i="13" s="1"/>
  <c r="K24" i="13"/>
  <c r="K14" i="13"/>
  <c r="K8" i="13"/>
  <c r="K10" i="2"/>
  <c r="G63" i="4"/>
  <c r="C99" i="4"/>
  <c r="K74" i="12"/>
  <c r="AY77" i="12" s="1"/>
  <c r="K126" i="12"/>
  <c r="K100" i="12"/>
  <c r="AY103" i="12" s="1"/>
  <c r="AW51" i="12"/>
  <c r="AW139" i="12"/>
  <c r="AJ138" i="12" s="1"/>
  <c r="AX139" i="12" s="1"/>
  <c r="AW134" i="12"/>
  <c r="AJ133" i="12" s="1"/>
  <c r="AX134" i="12" s="1"/>
  <c r="AW113" i="12"/>
  <c r="AJ112" i="12" s="1"/>
  <c r="AX113" i="12" s="1"/>
  <c r="AW108" i="12"/>
  <c r="AJ107" i="12" s="1"/>
  <c r="AX108" i="12" s="1"/>
  <c r="AW87" i="12"/>
  <c r="AJ86" i="12" s="1"/>
  <c r="AX87" i="12" s="1"/>
  <c r="AW82" i="12"/>
  <c r="AJ81" i="12" s="1"/>
  <c r="AX82" i="12" s="1"/>
  <c r="AW61" i="12"/>
  <c r="AJ60" i="12" s="1"/>
  <c r="AX61" i="12" s="1"/>
  <c r="AW56" i="12"/>
  <c r="AJ55" i="12" s="1"/>
  <c r="AX56" i="12" s="1"/>
  <c r="AW30" i="12"/>
  <c r="AJ29" i="12" s="1"/>
  <c r="AX30" i="12" s="1"/>
  <c r="X66" i="6"/>
  <c r="X126" i="6"/>
  <c r="X186" i="6"/>
  <c r="L188" i="6"/>
  <c r="L128" i="6"/>
  <c r="L68" i="6"/>
  <c r="L8" i="6"/>
  <c r="K8" i="9"/>
  <c r="K8" i="12"/>
  <c r="K33" i="12"/>
  <c r="F143" i="12"/>
  <c r="F117" i="12"/>
  <c r="F91" i="12"/>
  <c r="F65" i="12"/>
  <c r="F39" i="12"/>
  <c r="AS19" i="11"/>
  <c r="AS21" i="11"/>
  <c r="AS23" i="11"/>
  <c r="AS25" i="11"/>
  <c r="AS17" i="11"/>
  <c r="K692" i="2"/>
  <c r="J692" i="2" s="1"/>
  <c r="K691" i="2"/>
  <c r="J691" i="2" s="1"/>
  <c r="K690" i="2"/>
  <c r="J690" i="2" s="1"/>
  <c r="K689" i="2"/>
  <c r="J689" i="2" s="1"/>
  <c r="K688" i="2"/>
  <c r="AR17" i="11"/>
  <c r="AR23" i="11"/>
  <c r="AR21" i="11"/>
  <c r="K8" i="11"/>
  <c r="C5" i="11"/>
  <c r="C29" i="11" s="1"/>
  <c r="AF14" i="11"/>
  <c r="C5" i="9"/>
  <c r="C46" i="9" s="1"/>
  <c r="AK16" i="9"/>
  <c r="AS17" i="9" s="1"/>
  <c r="AL22" i="22" s="1"/>
  <c r="U13" i="8"/>
  <c r="R8" i="7"/>
  <c r="G551" i="2"/>
  <c r="J25" i="7"/>
  <c r="Q29" i="2"/>
  <c r="L547" i="2" s="1"/>
  <c r="O574" i="2" s="1"/>
  <c r="J11" i="7"/>
  <c r="C45" i="7"/>
  <c r="AB37" i="7"/>
  <c r="AB32" i="7"/>
  <c r="AB23" i="7"/>
  <c r="AB18" i="7"/>
  <c r="X6" i="6"/>
  <c r="C60" i="6"/>
  <c r="L34" i="5"/>
  <c r="Z34" i="5" s="1"/>
  <c r="G13" i="5"/>
  <c r="H15" i="5"/>
  <c r="L32" i="5" s="1"/>
  <c r="Z32" i="5" s="1"/>
  <c r="Z39" i="5"/>
  <c r="Z38" i="5"/>
  <c r="Z37" i="5"/>
  <c r="Z36" i="5"/>
  <c r="Z35" i="5"/>
  <c r="Z30" i="5"/>
  <c r="Z29" i="5"/>
  <c r="Z28" i="5"/>
  <c r="Z27" i="5"/>
  <c r="Z26" i="5"/>
  <c r="Z25" i="5"/>
  <c r="Z24" i="5"/>
  <c r="I46" i="3"/>
  <c r="AB46" i="3" s="1"/>
  <c r="I42" i="3"/>
  <c r="AB58" i="3"/>
  <c r="I53" i="3"/>
  <c r="I55" i="3"/>
  <c r="AB55" i="3" s="1"/>
  <c r="I37" i="3"/>
  <c r="AB38" i="3" s="1"/>
  <c r="I33" i="3"/>
  <c r="AB35" i="3" s="1"/>
  <c r="I29" i="3"/>
  <c r="AB30" i="3" s="1"/>
  <c r="I28" i="3"/>
  <c r="AB28" i="3" s="1"/>
  <c r="I27" i="3"/>
  <c r="AB27" i="3" s="1"/>
  <c r="AB26" i="3"/>
  <c r="AB18" i="3"/>
  <c r="I8" i="3"/>
  <c r="H6" i="3"/>
  <c r="AB17" i="3"/>
  <c r="AB16" i="3"/>
  <c r="AB15" i="3"/>
  <c r="AB14" i="3"/>
  <c r="AB13" i="3"/>
  <c r="AB12" i="3"/>
  <c r="F83" i="4"/>
  <c r="O85" i="4"/>
  <c r="L85" i="4"/>
  <c r="C47" i="4"/>
  <c r="AR47" i="4" s="1"/>
  <c r="AT47" i="4" s="1"/>
  <c r="C46" i="4"/>
  <c r="AR46" i="4" s="1"/>
  <c r="AT46" i="4" s="1"/>
  <c r="C45" i="4"/>
  <c r="C44" i="4"/>
  <c r="AR44" i="4" s="1"/>
  <c r="AT44" i="4" s="1"/>
  <c r="AR43" i="4"/>
  <c r="AT43" i="4" s="1"/>
  <c r="C42" i="4"/>
  <c r="C39" i="4"/>
  <c r="AR39" i="4" s="1"/>
  <c r="AT39" i="4" s="1"/>
  <c r="C38" i="4"/>
  <c r="AR38" i="4" s="1"/>
  <c r="AT38" i="4" s="1"/>
  <c r="C37" i="4"/>
  <c r="AR37" i="4" s="1"/>
  <c r="AT37" i="4" s="1"/>
  <c r="C36" i="4"/>
  <c r="C33" i="4"/>
  <c r="AR33" i="4" s="1"/>
  <c r="AT33" i="4" s="1"/>
  <c r="C32" i="4"/>
  <c r="AR32" i="4" s="1"/>
  <c r="AT32" i="4" s="1"/>
  <c r="C31" i="4"/>
  <c r="AR29" i="4"/>
  <c r="AT29" i="4" s="1"/>
  <c r="AR28" i="4"/>
  <c r="AT28" i="4" s="1"/>
  <c r="C26" i="4"/>
  <c r="AR26" i="4" s="1"/>
  <c r="C25" i="4"/>
  <c r="AR25" i="4" s="1"/>
  <c r="C24" i="4"/>
  <c r="AR24" i="4" s="1"/>
  <c r="AR23" i="4"/>
  <c r="AS23" i="4" s="1"/>
  <c r="AC8" i="4"/>
  <c r="K8" i="4"/>
  <c r="K6" i="4"/>
  <c r="G80" i="4" s="1"/>
  <c r="L212" i="2"/>
  <c r="C1352" i="2"/>
  <c r="C1369" i="2" s="1"/>
  <c r="C1214" i="2"/>
  <c r="C1164" i="2"/>
  <c r="I1094" i="2"/>
  <c r="T965" i="2"/>
  <c r="P965" i="2"/>
  <c r="I962" i="2"/>
  <c r="T962" i="2"/>
  <c r="C879" i="2"/>
  <c r="I890" i="2"/>
  <c r="T829" i="2"/>
  <c r="P829" i="2"/>
  <c r="C813" i="2"/>
  <c r="C844" i="2" s="1"/>
  <c r="C746" i="2"/>
  <c r="C752" i="2" s="1"/>
  <c r="H858" i="2"/>
  <c r="C145" i="2"/>
  <c r="H800" i="2"/>
  <c r="L480" i="2"/>
  <c r="O507" i="2" s="1"/>
  <c r="G417" i="2"/>
  <c r="L413" i="2"/>
  <c r="G358" i="2"/>
  <c r="G365" i="2" s="1"/>
  <c r="G350" i="2"/>
  <c r="L346" i="2"/>
  <c r="G283" i="2"/>
  <c r="L279" i="2"/>
  <c r="G224" i="2"/>
  <c r="G231" i="2" s="1"/>
  <c r="G216" i="2"/>
  <c r="C203" i="2"/>
  <c r="C185" i="2"/>
  <c r="C186" i="2" s="1"/>
  <c r="C179" i="2"/>
  <c r="C126" i="2"/>
  <c r="C114" i="2"/>
  <c r="C119" i="2"/>
  <c r="C109" i="2"/>
  <c r="C102" i="2"/>
  <c r="C45" i="2"/>
  <c r="C33" i="2"/>
  <c r="C679" i="2" s="1"/>
  <c r="C31" i="2"/>
  <c r="Q26" i="2"/>
  <c r="Q25" i="2"/>
  <c r="Q24" i="2"/>
  <c r="Q23" i="2"/>
  <c r="O17" i="2"/>
  <c r="AJ68" i="14"/>
  <c r="F68" i="14"/>
  <c r="AJ102" i="14"/>
  <c r="F102" i="14"/>
  <c r="AJ34" i="14"/>
  <c r="F34" i="14"/>
  <c r="AJ85" i="14"/>
  <c r="F85" i="14"/>
  <c r="AJ51" i="14"/>
  <c r="F51" i="14"/>
  <c r="Z65" i="22"/>
  <c r="Z46" i="22"/>
  <c r="Z70" i="22"/>
  <c r="Z68" i="22"/>
  <c r="F71" i="18"/>
  <c r="F91" i="18"/>
  <c r="AX35" i="12"/>
  <c r="AV27" i="14"/>
  <c r="AJ24" i="14" s="1"/>
  <c r="AK34" i="15"/>
  <c r="C1172" i="2"/>
  <c r="C9" i="14"/>
  <c r="C1196" i="2"/>
  <c r="C1158" i="2"/>
  <c r="C1155" i="2"/>
  <c r="C1207" i="2"/>
  <c r="C1210" i="2"/>
  <c r="F64" i="14"/>
  <c r="C1208" i="2"/>
  <c r="C1209" i="2"/>
  <c r="C1154" i="2"/>
  <c r="C1202" i="2"/>
  <c r="C1188" i="2"/>
  <c r="C1168" i="2"/>
  <c r="C1193" i="2"/>
  <c r="C1197" i="2"/>
  <c r="AJ62" i="14" l="1"/>
  <c r="AV78" i="14"/>
  <c r="AJ75" i="14" s="1"/>
  <c r="Z91" i="22"/>
  <c r="AA91" i="22" s="1"/>
  <c r="AC91" i="22" s="1"/>
  <c r="AG31" i="22"/>
  <c r="AJ41" i="14"/>
  <c r="Z28" i="22"/>
  <c r="Z35" i="22" s="1"/>
  <c r="AJ87" i="22"/>
  <c r="AJ79" i="22"/>
  <c r="AJ96" i="14"/>
  <c r="AJ28" i="14"/>
  <c r="C74" i="22"/>
  <c r="C72" i="22"/>
  <c r="AM21" i="21"/>
  <c r="AA73" i="22" s="1"/>
  <c r="AC73" i="22" s="1"/>
  <c r="D4" i="19"/>
  <c r="AJ58" i="14"/>
  <c r="AJ92" i="14"/>
  <c r="C1362" i="2"/>
  <c r="C1370" i="2"/>
  <c r="C23" i="11"/>
  <c r="C37" i="14"/>
  <c r="C38" i="14" s="1"/>
  <c r="C23" i="14"/>
  <c r="C15" i="14"/>
  <c r="C18" i="14"/>
  <c r="C6" i="14"/>
  <c r="C24" i="14"/>
  <c r="C20" i="14"/>
  <c r="C33" i="14"/>
  <c r="C26" i="14"/>
  <c r="C30" i="14"/>
  <c r="C25" i="14"/>
  <c r="C71" i="14"/>
  <c r="C80" i="14" s="1"/>
  <c r="C54" i="14"/>
  <c r="C57" i="14" s="1"/>
  <c r="C29" i="14"/>
  <c r="C34" i="14"/>
  <c r="C8" i="14"/>
  <c r="C35" i="14"/>
  <c r="C21" i="14"/>
  <c r="C34" i="11"/>
  <c r="C17" i="14"/>
  <c r="C36" i="14"/>
  <c r="C7" i="14"/>
  <c r="C32" i="14"/>
  <c r="C14" i="14"/>
  <c r="C28" i="14"/>
  <c r="C16" i="14"/>
  <c r="C12" i="11"/>
  <c r="D4" i="14"/>
  <c r="C19" i="14"/>
  <c r="C27" i="14"/>
  <c r="C49" i="11"/>
  <c r="C22" i="14"/>
  <c r="C10" i="14"/>
  <c r="C13" i="14"/>
  <c r="C12" i="14"/>
  <c r="C88" i="14"/>
  <c r="C104" i="14" s="1"/>
  <c r="C31" i="14"/>
  <c r="F77" i="13"/>
  <c r="C1279" i="2"/>
  <c r="C1278" i="2"/>
  <c r="C1242" i="2"/>
  <c r="C1277" i="2"/>
  <c r="C941" i="2"/>
  <c r="C943" i="2"/>
  <c r="C942" i="2"/>
  <c r="C913" i="2"/>
  <c r="C940" i="2"/>
  <c r="AX54" i="13"/>
  <c r="C429" i="2"/>
  <c r="C427" i="2"/>
  <c r="F27" i="13"/>
  <c r="F135" i="13"/>
  <c r="C431" i="2"/>
  <c r="C513" i="2"/>
  <c r="C504" i="2"/>
  <c r="C28" i="22"/>
  <c r="C41" i="12"/>
  <c r="C36" i="11"/>
  <c r="C50" i="11"/>
  <c r="C17" i="11"/>
  <c r="C10" i="11"/>
  <c r="C6" i="11"/>
  <c r="C54" i="11"/>
  <c r="C13" i="11"/>
  <c r="C27" i="11"/>
  <c r="AA58" i="22"/>
  <c r="AS28" i="11"/>
  <c r="AF28" i="11" s="1"/>
  <c r="AJ23" i="22" s="1"/>
  <c r="AL23" i="22" s="1"/>
  <c r="AL24" i="22" s="1"/>
  <c r="AX104" i="13"/>
  <c r="AJ100" i="13" s="1"/>
  <c r="AJ117" i="13" s="1"/>
  <c r="AX129" i="13"/>
  <c r="AJ125" i="13" s="1"/>
  <c r="AJ142" i="13" s="1"/>
  <c r="AX79" i="13"/>
  <c r="AJ75" i="13" s="1"/>
  <c r="AJ92" i="13" s="1"/>
  <c r="AW77" i="12"/>
  <c r="AJ76" i="12" s="1"/>
  <c r="AX77" i="12" s="1"/>
  <c r="AF91" i="12" s="1"/>
  <c r="AD29" i="22" s="1"/>
  <c r="AG29" i="22" s="1"/>
  <c r="AT77" i="12"/>
  <c r="AT78" i="12"/>
  <c r="AT104" i="12"/>
  <c r="AT103" i="12"/>
  <c r="AW103" i="12"/>
  <c r="AJ102" i="12" s="1"/>
  <c r="AX103" i="12" s="1"/>
  <c r="AF117" i="12" s="1"/>
  <c r="AD30" i="22" s="1"/>
  <c r="AJ22" i="22"/>
  <c r="C156" i="2"/>
  <c r="C167" i="2"/>
  <c r="C122" i="12"/>
  <c r="C125" i="12" s="1"/>
  <c r="Z42" i="22"/>
  <c r="Z89" i="22"/>
  <c r="AA89" i="22" s="1"/>
  <c r="AC89" i="22" s="1"/>
  <c r="Z43" i="22"/>
  <c r="Z90" i="22"/>
  <c r="AA90" i="22" s="1"/>
  <c r="AC90" i="22" s="1"/>
  <c r="AA46" i="22"/>
  <c r="AC46" i="22" s="1"/>
  <c r="C1382" i="2"/>
  <c r="C1417" i="2"/>
  <c r="C1386" i="2"/>
  <c r="C35" i="2"/>
  <c r="AX68" i="22"/>
  <c r="AZ68" i="22" s="1"/>
  <c r="AZ71" i="22" s="1"/>
  <c r="W71" i="22" s="1"/>
  <c r="AB41" i="3"/>
  <c r="C1371" i="2"/>
  <c r="C164" i="2"/>
  <c r="C150" i="2"/>
  <c r="AB39" i="3"/>
  <c r="C27" i="22"/>
  <c r="AB37" i="3"/>
  <c r="C1389" i="2"/>
  <c r="C159" i="2"/>
  <c r="C161" i="2"/>
  <c r="C1366" i="2"/>
  <c r="C1406" i="2"/>
  <c r="C1413" i="2"/>
  <c r="C37" i="9"/>
  <c r="AR36" i="2"/>
  <c r="AT36" i="2" s="1"/>
  <c r="AB52" i="3"/>
  <c r="AB49" i="3"/>
  <c r="AB51" i="3"/>
  <c r="AB50" i="3"/>
  <c r="AR36" i="4"/>
  <c r="AT36" i="4" s="1"/>
  <c r="C35" i="4"/>
  <c r="C19" i="12"/>
  <c r="C11" i="11"/>
  <c r="C25" i="11"/>
  <c r="C22" i="11"/>
  <c r="C52" i="11"/>
  <c r="C46" i="11"/>
  <c r="C42" i="11"/>
  <c r="C24" i="11"/>
  <c r="C35" i="11"/>
  <c r="C26" i="11"/>
  <c r="C54" i="9"/>
  <c r="C49" i="9"/>
  <c r="AR19" i="11"/>
  <c r="F85" i="13"/>
  <c r="F127" i="13"/>
  <c r="C45" i="9"/>
  <c r="F110" i="13"/>
  <c r="T15" i="13"/>
  <c r="F52" i="13"/>
  <c r="C15" i="9"/>
  <c r="Z15" i="13"/>
  <c r="C35" i="9"/>
  <c r="F35" i="13"/>
  <c r="C55" i="9"/>
  <c r="F102" i="13"/>
  <c r="C29" i="9"/>
  <c r="C373" i="2"/>
  <c r="C811" i="2"/>
  <c r="AB32" i="3"/>
  <c r="AB29" i="3"/>
  <c r="AW15" i="21"/>
  <c r="C760" i="2"/>
  <c r="AR25" i="2"/>
  <c r="AT25" i="2" s="1"/>
  <c r="C776" i="2"/>
  <c r="C400" i="2"/>
  <c r="C747" i="2"/>
  <c r="C810" i="2"/>
  <c r="C1466" i="2"/>
  <c r="C296" i="2"/>
  <c r="C324" i="2"/>
  <c r="C438" i="2"/>
  <c r="C439" i="2"/>
  <c r="C435" i="2"/>
  <c r="C452" i="2"/>
  <c r="C472" i="2"/>
  <c r="C430" i="2"/>
  <c r="C457" i="2"/>
  <c r="C442" i="2"/>
  <c r="C416" i="2"/>
  <c r="C336" i="2"/>
  <c r="C322" i="2"/>
  <c r="C320" i="2"/>
  <c r="C292" i="2"/>
  <c r="C287" i="2"/>
  <c r="C307" i="2"/>
  <c r="C337" i="2"/>
  <c r="C333" i="2"/>
  <c r="C340" i="2"/>
  <c r="C331" i="2"/>
  <c r="C311" i="2"/>
  <c r="C308" i="2"/>
  <c r="C317" i="2"/>
  <c r="C283" i="2"/>
  <c r="C309" i="2"/>
  <c r="C332" i="2"/>
  <c r="C327" i="2"/>
  <c r="C278" i="2"/>
  <c r="C328" i="2"/>
  <c r="C304" i="2"/>
  <c r="C286" i="2"/>
  <c r="AT24" i="4"/>
  <c r="AS24" i="4"/>
  <c r="AS25" i="4" s="1"/>
  <c r="AS26" i="4" s="1"/>
  <c r="AS28" i="4" s="1"/>
  <c r="AS29" i="4" s="1"/>
  <c r="AS32" i="4" s="1"/>
  <c r="AS33" i="4" s="1"/>
  <c r="C310" i="2"/>
  <c r="C298" i="2"/>
  <c r="C301" i="2"/>
  <c r="C291" i="2"/>
  <c r="C342" i="2"/>
  <c r="C279" i="2"/>
  <c r="AR24" i="2"/>
  <c r="AT24" i="2" s="1"/>
  <c r="C295" i="2"/>
  <c r="C1119" i="2"/>
  <c r="C9" i="16"/>
  <c r="C57" i="22"/>
  <c r="C53" i="22"/>
  <c r="AX52" i="22"/>
  <c r="AZ52" i="22" s="1"/>
  <c r="C1142" i="2"/>
  <c r="C38" i="16"/>
  <c r="C39" i="16" s="1"/>
  <c r="C1086" i="2"/>
  <c r="C54" i="22"/>
  <c r="C28" i="9"/>
  <c r="C43" i="9"/>
  <c r="C14" i="9"/>
  <c r="C8" i="9"/>
  <c r="C7" i="9"/>
  <c r="C20" i="9"/>
  <c r="C1118" i="2"/>
  <c r="C1115" i="2"/>
  <c r="C1143" i="2"/>
  <c r="C1083" i="2"/>
  <c r="C29" i="22"/>
  <c r="C1187" i="2"/>
  <c r="C809" i="2"/>
  <c r="C806" i="2"/>
  <c r="C771" i="2"/>
  <c r="C1184" i="2"/>
  <c r="C1201" i="2"/>
  <c r="C1175" i="2"/>
  <c r="C1205" i="2"/>
  <c r="C1169" i="2"/>
  <c r="C1194" i="2"/>
  <c r="C1183" i="2"/>
  <c r="C1166" i="2"/>
  <c r="C1157" i="2"/>
  <c r="C1156" i="2"/>
  <c r="C1167" i="2"/>
  <c r="C1190" i="2"/>
  <c r="C1211" i="2"/>
  <c r="C1191" i="2"/>
  <c r="C755" i="2"/>
  <c r="AR41" i="2"/>
  <c r="AT41" i="2" s="1"/>
  <c r="C1206" i="2"/>
  <c r="C772" i="2"/>
  <c r="C1090" i="2"/>
  <c r="C1138" i="2"/>
  <c r="C1120" i="2"/>
  <c r="C1103" i="2"/>
  <c r="C1132" i="2"/>
  <c r="C1082" i="2"/>
  <c r="C1129" i="2"/>
  <c r="C1096" i="2"/>
  <c r="C1185" i="2"/>
  <c r="C751" i="2"/>
  <c r="C788" i="2"/>
  <c r="C793" i="2"/>
  <c r="C756" i="2"/>
  <c r="C1174" i="2"/>
  <c r="C1171" i="2"/>
  <c r="C1165" i="2"/>
  <c r="C1192" i="2"/>
  <c r="C1178" i="2"/>
  <c r="C808" i="2"/>
  <c r="C1149" i="2"/>
  <c r="C1181" i="2"/>
  <c r="C1162" i="2"/>
  <c r="C1173" i="2"/>
  <c r="C1161" i="2"/>
  <c r="C1189" i="2"/>
  <c r="C1204" i="2"/>
  <c r="C774" i="2"/>
  <c r="C67" i="22"/>
  <c r="C22" i="7"/>
  <c r="C1094" i="2"/>
  <c r="C1146" i="2"/>
  <c r="C1105" i="2"/>
  <c r="C1124" i="2"/>
  <c r="C1130" i="2"/>
  <c r="C1111" i="2"/>
  <c r="C1114" i="2"/>
  <c r="C1137" i="2"/>
  <c r="C1195" i="2"/>
  <c r="C1186" i="2"/>
  <c r="C763" i="2"/>
  <c r="C782" i="2"/>
  <c r="C784" i="2"/>
  <c r="C1182" i="2"/>
  <c r="C1159" i="2"/>
  <c r="C1163" i="2"/>
  <c r="C1213" i="2"/>
  <c r="C1179" i="2"/>
  <c r="C1176" i="2"/>
  <c r="C1160" i="2"/>
  <c r="C1151" i="2"/>
  <c r="C1212" i="2"/>
  <c r="C1153" i="2"/>
  <c r="C1150" i="2"/>
  <c r="C1180" i="2"/>
  <c r="C1200" i="2"/>
  <c r="C1152" i="2"/>
  <c r="C785" i="2"/>
  <c r="C1177" i="2"/>
  <c r="C1170" i="2"/>
  <c r="C27" i="9"/>
  <c r="C12" i="9"/>
  <c r="C38" i="9"/>
  <c r="C36" i="9"/>
  <c r="C42" i="9"/>
  <c r="C21" i="9"/>
  <c r="C16" i="9"/>
  <c r="C41" i="9"/>
  <c r="C11" i="9"/>
  <c r="C17" i="9"/>
  <c r="C40" i="9"/>
  <c r="C10" i="9"/>
  <c r="C6" i="9"/>
  <c r="C56" i="9"/>
  <c r="C9" i="9"/>
  <c r="C13" i="9"/>
  <c r="C23" i="9"/>
  <c r="C24" i="9"/>
  <c r="C18" i="9"/>
  <c r="C39" i="9"/>
  <c r="C52" i="9"/>
  <c r="D4" i="9"/>
  <c r="C19" i="9"/>
  <c r="C25" i="9"/>
  <c r="C26" i="9"/>
  <c r="C51" i="9"/>
  <c r="C48" i="9"/>
  <c r="C44" i="9"/>
  <c r="C33" i="9"/>
  <c r="C22" i="9"/>
  <c r="C34" i="9"/>
  <c r="C32" i="9"/>
  <c r="C47" i="9"/>
  <c r="C50" i="9"/>
  <c r="C30" i="9"/>
  <c r="C53" i="9"/>
  <c r="C31" i="9"/>
  <c r="AB31" i="3"/>
  <c r="C23" i="19"/>
  <c r="C10" i="19"/>
  <c r="C115" i="2"/>
  <c r="C8" i="22"/>
  <c r="C1392" i="2"/>
  <c r="C1353" i="2"/>
  <c r="C1390" i="2"/>
  <c r="C1404" i="2"/>
  <c r="C1400" i="2"/>
  <c r="C1391" i="2"/>
  <c r="C1361" i="2"/>
  <c r="C1415" i="2"/>
  <c r="C165" i="2"/>
  <c r="C152" i="2"/>
  <c r="C158" i="2"/>
  <c r="C172" i="2"/>
  <c r="C17" i="21"/>
  <c r="C23" i="21"/>
  <c r="C149" i="2"/>
  <c r="C1412" i="2"/>
  <c r="C169" i="2"/>
  <c r="C157" i="2"/>
  <c r="C1357" i="2"/>
  <c r="C1411" i="2"/>
  <c r="C1367" i="2"/>
  <c r="C1368" i="2"/>
  <c r="C1419" i="2"/>
  <c r="C1402" i="2"/>
  <c r="C1355" i="2"/>
  <c r="C160" i="2"/>
  <c r="C175" i="2"/>
  <c r="C163" i="2"/>
  <c r="C168" i="2"/>
  <c r="C7" i="21"/>
  <c r="C12" i="21"/>
  <c r="C1385" i="2"/>
  <c r="C1360" i="2"/>
  <c r="C153" i="2"/>
  <c r="C173" i="2"/>
  <c r="C27" i="21"/>
  <c r="C1408" i="2"/>
  <c r="C1365" i="2"/>
  <c r="C1394" i="2"/>
  <c r="C1409" i="2"/>
  <c r="C1372" i="2"/>
  <c r="C166" i="2"/>
  <c r="C148" i="2"/>
  <c r="C170" i="2"/>
  <c r="C26" i="21"/>
  <c r="C22" i="21"/>
  <c r="C1416" i="2"/>
  <c r="C1397" i="2"/>
  <c r="C162" i="2"/>
  <c r="C171" i="2"/>
  <c r="C420" i="2"/>
  <c r="C443" i="2"/>
  <c r="C474" i="2"/>
  <c r="C449" i="2"/>
  <c r="C434" i="2"/>
  <c r="C426" i="2"/>
  <c r="C453" i="2"/>
  <c r="C466" i="2"/>
  <c r="C6" i="21"/>
  <c r="C9" i="21"/>
  <c r="C25" i="21"/>
  <c r="C463" i="2"/>
  <c r="C418" i="2"/>
  <c r="C440" i="2"/>
  <c r="C417" i="2"/>
  <c r="C446" i="2"/>
  <c r="C423" i="2"/>
  <c r="C459" i="2"/>
  <c r="C1424" i="2"/>
  <c r="C441" i="2"/>
  <c r="C436" i="2"/>
  <c r="AT15" i="16"/>
  <c r="C477" i="2"/>
  <c r="C469" i="2"/>
  <c r="C433" i="2"/>
  <c r="C475" i="2"/>
  <c r="C444" i="2"/>
  <c r="C1425" i="2"/>
  <c r="C462" i="2"/>
  <c r="T24" i="18"/>
  <c r="C470" i="2"/>
  <c r="C412" i="2"/>
  <c r="C476" i="2"/>
  <c r="C473" i="2"/>
  <c r="C455" i="2"/>
  <c r="C467" i="2"/>
  <c r="C425" i="2"/>
  <c r="C464" i="2"/>
  <c r="C28" i="21"/>
  <c r="C33" i="21" s="1"/>
  <c r="D4" i="21"/>
  <c r="C13" i="21"/>
  <c r="C18" i="21"/>
  <c r="C1431" i="2"/>
  <c r="C471" i="2"/>
  <c r="C456" i="2"/>
  <c r="G66" i="18"/>
  <c r="G86" i="18"/>
  <c r="C14" i="21"/>
  <c r="C37" i="21"/>
  <c r="C45" i="21" s="1"/>
  <c r="C19" i="21"/>
  <c r="C10" i="21"/>
  <c r="C11" i="21"/>
  <c r="C46" i="21"/>
  <c r="C52" i="21" s="1"/>
  <c r="C855" i="2"/>
  <c r="C117" i="2"/>
  <c r="C24" i="21"/>
  <c r="C16" i="21"/>
  <c r="C15" i="21"/>
  <c r="C21" i="21"/>
  <c r="C8" i="21"/>
  <c r="C55" i="21"/>
  <c r="C871" i="2"/>
  <c r="C856" i="2"/>
  <c r="C202" i="2"/>
  <c r="AZ21" i="22"/>
  <c r="W21" i="22" s="1"/>
  <c r="Y52" i="18"/>
  <c r="AW129" i="12"/>
  <c r="AY129" i="12"/>
  <c r="AY29" i="13"/>
  <c r="AV29" i="13" s="1"/>
  <c r="AX29" i="13"/>
  <c r="AR40" i="2"/>
  <c r="AT40" i="2" s="1"/>
  <c r="C910" i="2"/>
  <c r="C37" i="12"/>
  <c r="C16" i="12"/>
  <c r="C22" i="16"/>
  <c r="C44" i="11"/>
  <c r="C31" i="22"/>
  <c r="C29" i="12"/>
  <c r="C96" i="12"/>
  <c r="C120" i="12" s="1"/>
  <c r="C27" i="12"/>
  <c r="C66" i="22"/>
  <c r="C312" i="2"/>
  <c r="C294" i="2"/>
  <c r="C280" i="2"/>
  <c r="C303" i="2"/>
  <c r="C321" i="2"/>
  <c r="C343" i="2"/>
  <c r="C282" i="2"/>
  <c r="C314" i="2"/>
  <c r="C1358" i="2"/>
  <c r="C1407" i="2"/>
  <c r="C748" i="2"/>
  <c r="C1093" i="2"/>
  <c r="C1098" i="2"/>
  <c r="C1097" i="2"/>
  <c r="C325" i="2"/>
  <c r="C338" i="2"/>
  <c r="C330" i="2"/>
  <c r="C339" i="2"/>
  <c r="C288" i="2"/>
  <c r="C289" i="2"/>
  <c r="C1106" i="2"/>
  <c r="C1121" i="2"/>
  <c r="C1133" i="2"/>
  <c r="C1117" i="2"/>
  <c r="C1084" i="2"/>
  <c r="C1110" i="2"/>
  <c r="C1140" i="2"/>
  <c r="C1108" i="2"/>
  <c r="C1126" i="2"/>
  <c r="C1144" i="2"/>
  <c r="C1141" i="2"/>
  <c r="C1104" i="2"/>
  <c r="C1123" i="2"/>
  <c r="C1127" i="2"/>
  <c r="C1374" i="2"/>
  <c r="C1383" i="2"/>
  <c r="C1359" i="2"/>
  <c r="C1414" i="2"/>
  <c r="C1380" i="2"/>
  <c r="C1393" i="2"/>
  <c r="C1381" i="2"/>
  <c r="C1384" i="2"/>
  <c r="C1388" i="2"/>
  <c r="C1387" i="2"/>
  <c r="C18" i="16"/>
  <c r="C15" i="11"/>
  <c r="C7" i="11"/>
  <c r="C19" i="11"/>
  <c r="C14" i="11"/>
  <c r="C16" i="11"/>
  <c r="C797" i="2"/>
  <c r="C812" i="2"/>
  <c r="C786" i="2"/>
  <c r="C801" i="2"/>
  <c r="C769" i="2"/>
  <c r="C799" i="2"/>
  <c r="C9" i="11"/>
  <c r="C8" i="11"/>
  <c r="C285" i="2"/>
  <c r="C33" i="11"/>
  <c r="C773" i="2"/>
  <c r="C770" i="2"/>
  <c r="G40" i="18"/>
  <c r="C1398" i="2"/>
  <c r="C1373" i="2"/>
  <c r="C1375" i="2"/>
  <c r="C113" i="2"/>
  <c r="AB40" i="3"/>
  <c r="AT25" i="4"/>
  <c r="C26" i="12"/>
  <c r="C11" i="16"/>
  <c r="C41" i="11"/>
  <c r="C30" i="22"/>
  <c r="C31" i="12"/>
  <c r="C11" i="12"/>
  <c r="C199" i="2"/>
  <c r="C316" i="2"/>
  <c r="C341" i="2"/>
  <c r="C315" i="2"/>
  <c r="C334" i="2"/>
  <c r="C319" i="2"/>
  <c r="C329" i="2"/>
  <c r="C306" i="2"/>
  <c r="C281" i="2"/>
  <c r="C1399" i="2"/>
  <c r="C1401" i="2"/>
  <c r="C1107" i="2"/>
  <c r="C1134" i="2"/>
  <c r="C1147" i="2"/>
  <c r="C277" i="2"/>
  <c r="C297" i="2"/>
  <c r="C290" i="2"/>
  <c r="C299" i="2"/>
  <c r="C293" i="2"/>
  <c r="C326" i="2"/>
  <c r="C1113" i="2"/>
  <c r="C1102" i="2"/>
  <c r="C1139" i="2"/>
  <c r="C1100" i="2"/>
  <c r="C1131" i="2"/>
  <c r="C1088" i="2"/>
  <c r="C1099" i="2"/>
  <c r="C1116" i="2"/>
  <c r="C1087" i="2"/>
  <c r="C1091" i="2"/>
  <c r="C1136" i="2"/>
  <c r="C1135" i="2"/>
  <c r="C1112" i="2"/>
  <c r="C1379" i="2"/>
  <c r="C1377" i="2"/>
  <c r="C1363" i="2"/>
  <c r="C1403" i="2"/>
  <c r="C1356" i="2"/>
  <c r="C1354" i="2"/>
  <c r="C1410" i="2"/>
  <c r="C1418" i="2"/>
  <c r="C1378" i="2"/>
  <c r="C1376" i="2"/>
  <c r="C1364" i="2"/>
  <c r="C32" i="22"/>
  <c r="AX46" i="22"/>
  <c r="AZ46" i="22" s="1"/>
  <c r="C30" i="11"/>
  <c r="C51" i="11"/>
  <c r="C21" i="11"/>
  <c r="C48" i="11"/>
  <c r="C28" i="11"/>
  <c r="C761" i="2"/>
  <c r="C766" i="2"/>
  <c r="C802" i="2"/>
  <c r="C798" i="2"/>
  <c r="C753" i="2"/>
  <c r="C787" i="2"/>
  <c r="AT26" i="18"/>
  <c r="AU68" i="18" s="1"/>
  <c r="C31" i="11"/>
  <c r="C53" i="11"/>
  <c r="C750" i="2"/>
  <c r="C1395" i="2"/>
  <c r="C1405" i="2"/>
  <c r="C1396" i="2"/>
  <c r="C116" i="2"/>
  <c r="C39" i="12"/>
  <c r="C34" i="12"/>
  <c r="C10" i="12"/>
  <c r="C23" i="12"/>
  <c r="C22" i="12"/>
  <c r="C70" i="12"/>
  <c r="C80" i="12" s="1"/>
  <c r="AR33" i="2"/>
  <c r="AT33" i="2" s="1"/>
  <c r="C43" i="6"/>
  <c r="C76" i="14"/>
  <c r="AB25" i="3"/>
  <c r="C1267" i="2"/>
  <c r="C44" i="12"/>
  <c r="C60" i="12" s="1"/>
  <c r="C20" i="12"/>
  <c r="C9" i="12"/>
  <c r="C33" i="12"/>
  <c r="C1269" i="2"/>
  <c r="C704" i="2"/>
  <c r="C739" i="2"/>
  <c r="C705" i="2"/>
  <c r="C733" i="2"/>
  <c r="C683" i="2"/>
  <c r="C693" i="2"/>
  <c r="C685" i="2"/>
  <c r="C728" i="2"/>
  <c r="C722" i="2"/>
  <c r="C702" i="2"/>
  <c r="C726" i="2"/>
  <c r="C692" i="2"/>
  <c r="C699" i="2"/>
  <c r="C745" i="2"/>
  <c r="C687" i="2"/>
  <c r="C729" i="2"/>
  <c r="C724" i="2"/>
  <c r="C734" i="2"/>
  <c r="C689" i="2"/>
  <c r="C731" i="2"/>
  <c r="C690" i="2"/>
  <c r="C727" i="2"/>
  <c r="C732" i="2"/>
  <c r="C716" i="2"/>
  <c r="C684" i="2"/>
  <c r="C688" i="2"/>
  <c r="C706" i="2"/>
  <c r="C710" i="2"/>
  <c r="C700" i="2"/>
  <c r="C719" i="2"/>
  <c r="C691" i="2"/>
  <c r="C721" i="2"/>
  <c r="C682" i="2"/>
  <c r="C1026" i="2"/>
  <c r="C1057" i="2"/>
  <c r="C1075" i="2"/>
  <c r="C1074" i="2"/>
  <c r="C1021" i="2"/>
  <c r="C1062" i="2"/>
  <c r="C43" i="12"/>
  <c r="C6" i="12"/>
  <c r="C12" i="12"/>
  <c r="C32" i="12"/>
  <c r="C25" i="12"/>
  <c r="C42" i="12"/>
  <c r="C15" i="12"/>
  <c r="C21" i="12"/>
  <c r="C14" i="12"/>
  <c r="C35" i="12"/>
  <c r="C8" i="12"/>
  <c r="C1260" i="2"/>
  <c r="C1217" i="2"/>
  <c r="C881" i="2"/>
  <c r="C50" i="22"/>
  <c r="C47" i="22"/>
  <c r="C51" i="22"/>
  <c r="C1461" i="2"/>
  <c r="C1434" i="2"/>
  <c r="C874" i="2"/>
  <c r="C39" i="22"/>
  <c r="C921" i="2"/>
  <c r="C1276" i="2"/>
  <c r="C905" i="2"/>
  <c r="AT26" i="4"/>
  <c r="C24" i="22"/>
  <c r="C900" i="2"/>
  <c r="C888" i="2"/>
  <c r="C612" i="2"/>
  <c r="C641" i="2" s="1"/>
  <c r="C49" i="22"/>
  <c r="C885" i="2"/>
  <c r="C38" i="12"/>
  <c r="C24" i="12"/>
  <c r="C28" i="12"/>
  <c r="C30" i="12"/>
  <c r="C40" i="12"/>
  <c r="C18" i="12"/>
  <c r="C7" i="12"/>
  <c r="C13" i="12"/>
  <c r="C36" i="12"/>
  <c r="AB33" i="3"/>
  <c r="C1221" i="2"/>
  <c r="C929" i="2"/>
  <c r="C893" i="2"/>
  <c r="AB29" i="22"/>
  <c r="C48" i="22"/>
  <c r="C926" i="2"/>
  <c r="C877" i="2"/>
  <c r="C830" i="2"/>
  <c r="C836" i="2"/>
  <c r="C17" i="12"/>
  <c r="C46" i="18"/>
  <c r="C73" i="18"/>
  <c r="C25" i="18"/>
  <c r="C12" i="18"/>
  <c r="C18" i="18"/>
  <c r="C51" i="18"/>
  <c r="C11" i="18"/>
  <c r="C66" i="18"/>
  <c r="C41" i="18"/>
  <c r="C50" i="18"/>
  <c r="C65" i="18"/>
  <c r="C21" i="18"/>
  <c r="C43" i="18"/>
  <c r="C34" i="18"/>
  <c r="C59" i="18"/>
  <c r="C60" i="18"/>
  <c r="C78" i="18"/>
  <c r="C92" i="18"/>
  <c r="C71" i="18"/>
  <c r="C86" i="18"/>
  <c r="C62" i="18"/>
  <c r="C83" i="18"/>
  <c r="C45" i="18"/>
  <c r="C76" i="18"/>
  <c r="C24" i="18"/>
  <c r="C9" i="18"/>
  <c r="C48" i="18"/>
  <c r="C75" i="18"/>
  <c r="C15" i="18"/>
  <c r="C27" i="18"/>
  <c r="C77" i="18"/>
  <c r="C14" i="18"/>
  <c r="C64" i="18"/>
  <c r="C19" i="18"/>
  <c r="C8" i="18"/>
  <c r="C16" i="18"/>
  <c r="C88" i="18"/>
  <c r="C61" i="18"/>
  <c r="C57" i="18"/>
  <c r="C40" i="18"/>
  <c r="C28" i="18"/>
  <c r="C72" i="18"/>
  <c r="C31" i="18"/>
  <c r="C80" i="18"/>
  <c r="C84" i="18"/>
  <c r="C53" i="18"/>
  <c r="C22" i="18"/>
  <c r="C90" i="18"/>
  <c r="C23" i="18"/>
  <c r="C52" i="18"/>
  <c r="C20" i="18"/>
  <c r="C54" i="18"/>
  <c r="C74" i="18"/>
  <c r="C69" i="18"/>
  <c r="C67" i="18"/>
  <c r="C38" i="18"/>
  <c r="C37" i="18"/>
  <c r="C87" i="18"/>
  <c r="C33" i="18"/>
  <c r="C7" i="18"/>
  <c r="C39" i="18"/>
  <c r="C32" i="18"/>
  <c r="C85" i="18"/>
  <c r="C44" i="18"/>
  <c r="C10" i="18"/>
  <c r="C82" i="18"/>
  <c r="C55" i="18"/>
  <c r="C91" i="18"/>
  <c r="C89" i="18"/>
  <c r="C26" i="18"/>
  <c r="C13" i="18"/>
  <c r="C81" i="18"/>
  <c r="C63" i="18"/>
  <c r="C68" i="18"/>
  <c r="C49" i="18"/>
  <c r="C70" i="18"/>
  <c r="C6" i="18"/>
  <c r="C36" i="18"/>
  <c r="C30" i="18"/>
  <c r="D4" i="18"/>
  <c r="C1039" i="2"/>
  <c r="C1067" i="2"/>
  <c r="C1034" i="2"/>
  <c r="C1072" i="2"/>
  <c r="C409" i="2"/>
  <c r="C49" i="7"/>
  <c r="C77" i="14"/>
  <c r="C345" i="2"/>
  <c r="C1422" i="2"/>
  <c r="C826" i="2"/>
  <c r="C1438" i="2"/>
  <c r="C1456" i="2"/>
  <c r="C1465" i="2"/>
  <c r="C1480" i="2"/>
  <c r="C1439" i="2"/>
  <c r="C1435" i="2"/>
  <c r="C1483" i="2"/>
  <c r="C867" i="2"/>
  <c r="C863" i="2"/>
  <c r="C822" i="2"/>
  <c r="C816" i="2"/>
  <c r="C875" i="2"/>
  <c r="C10" i="22"/>
  <c r="C1459" i="2"/>
  <c r="C1446" i="2"/>
  <c r="C38" i="7"/>
  <c r="C104" i="2"/>
  <c r="C358" i="2"/>
  <c r="C386" i="2"/>
  <c r="C405" i="2"/>
  <c r="C410" i="2"/>
  <c r="C145" i="4"/>
  <c r="C138" i="4"/>
  <c r="C141" i="4"/>
  <c r="C1426" i="2"/>
  <c r="C43" i="22"/>
  <c r="C7" i="7"/>
  <c r="F77" i="14"/>
  <c r="C1042" i="2"/>
  <c r="C1022" i="2"/>
  <c r="Z74" i="22"/>
  <c r="C843" i="2"/>
  <c r="C1476" i="2"/>
  <c r="C1474" i="2"/>
  <c r="C1450" i="2"/>
  <c r="C1477" i="2"/>
  <c r="C1464" i="2"/>
  <c r="C1452" i="2"/>
  <c r="C1463" i="2"/>
  <c r="C1460" i="2"/>
  <c r="C869" i="2"/>
  <c r="C817" i="2"/>
  <c r="C829" i="2"/>
  <c r="C834" i="2"/>
  <c r="C839" i="2"/>
  <c r="C9" i="22"/>
  <c r="C35" i="7"/>
  <c r="C46" i="7"/>
  <c r="C105" i="2"/>
  <c r="C348" i="2"/>
  <c r="C369" i="2"/>
  <c r="C378" i="2"/>
  <c r="C372" i="2"/>
  <c r="Z83" i="22"/>
  <c r="C136" i="4"/>
  <c r="C1471" i="2"/>
  <c r="C59" i="22"/>
  <c r="C858" i="2"/>
  <c r="C352" i="2"/>
  <c r="C1078" i="2"/>
  <c r="C1020" i="2"/>
  <c r="C61" i="22"/>
  <c r="C1015" i="2"/>
  <c r="C1049" i="2"/>
  <c r="C1028" i="2"/>
  <c r="C1016" i="2"/>
  <c r="C850" i="2"/>
  <c r="C1443" i="2"/>
  <c r="C1427" i="2"/>
  <c r="C1449" i="2"/>
  <c r="C1436" i="2"/>
  <c r="C1472" i="2"/>
  <c r="C1454" i="2"/>
  <c r="C1441" i="2"/>
  <c r="C847" i="2"/>
  <c r="C814" i="2"/>
  <c r="C815" i="2"/>
  <c r="C849" i="2"/>
  <c r="C842" i="2"/>
  <c r="C1453" i="2"/>
  <c r="Z17" i="14"/>
  <c r="C12" i="7"/>
  <c r="C103" i="2"/>
  <c r="C349" i="2"/>
  <c r="C383" i="2"/>
  <c r="C382" i="2"/>
  <c r="C370" i="2"/>
  <c r="C144" i="4"/>
  <c r="C1482" i="2"/>
  <c r="C1473" i="2"/>
  <c r="C392" i="2"/>
  <c r="C1073" i="2"/>
  <c r="C1070" i="2"/>
  <c r="C1064" i="2"/>
  <c r="C1031" i="2"/>
  <c r="C1033" i="2"/>
  <c r="C1045" i="2"/>
  <c r="C1066" i="2"/>
  <c r="C1017" i="2"/>
  <c r="C1059" i="2"/>
  <c r="C1047" i="2"/>
  <c r="C1019" i="2"/>
  <c r="C1038" i="2"/>
  <c r="C1048" i="2"/>
  <c r="C1055" i="2"/>
  <c r="C1041" i="2"/>
  <c r="C1080" i="2"/>
  <c r="C1068" i="2"/>
  <c r="AB34" i="3"/>
  <c r="C906" i="2"/>
  <c r="C1264" i="2"/>
  <c r="C1249" i="2"/>
  <c r="C1272" i="2"/>
  <c r="C1258" i="2"/>
  <c r="C1252" i="2"/>
  <c r="C1229" i="2"/>
  <c r="C936" i="2"/>
  <c r="C944" i="2"/>
  <c r="C895" i="2"/>
  <c r="C914" i="2"/>
  <c r="C927" i="2"/>
  <c r="C188" i="2"/>
  <c r="C21" i="6"/>
  <c r="C404" i="2"/>
  <c r="C360" i="2"/>
  <c r="C6" i="22"/>
  <c r="AB23" i="3"/>
  <c r="F26" i="14"/>
  <c r="C116" i="4"/>
  <c r="C398" i="2"/>
  <c r="C403" i="2"/>
  <c r="C368" i="2"/>
  <c r="C408" i="2"/>
  <c r="C357" i="2"/>
  <c r="C359" i="2"/>
  <c r="C351" i="2"/>
  <c r="C350" i="2"/>
  <c r="C362" i="2"/>
  <c r="C355" i="2"/>
  <c r="C364" i="2"/>
  <c r="C380" i="2"/>
  <c r="C354" i="2"/>
  <c r="C399" i="2"/>
  <c r="C396" i="2"/>
  <c r="AX40" i="22"/>
  <c r="AZ40" i="22" s="1"/>
  <c r="F98" i="14"/>
  <c r="Z76" i="22"/>
  <c r="C143" i="4"/>
  <c r="C1458" i="2"/>
  <c r="C1440" i="2"/>
  <c r="C174" i="2"/>
  <c r="C151" i="2"/>
  <c r="C155" i="2"/>
  <c r="C60" i="22"/>
  <c r="C45" i="22"/>
  <c r="F30" i="14"/>
  <c r="C1069" i="2"/>
  <c r="C1079" i="2"/>
  <c r="C1046" i="2"/>
  <c r="C1030" i="2"/>
  <c r="C1018" i="2"/>
  <c r="C1076" i="2"/>
  <c r="C1035" i="2"/>
  <c r="C1051" i="2"/>
  <c r="C1061" i="2"/>
  <c r="C1077" i="2"/>
  <c r="C1040" i="2"/>
  <c r="C1029" i="2"/>
  <c r="C1071" i="2"/>
  <c r="C1056" i="2"/>
  <c r="C1065" i="2"/>
  <c r="C1058" i="2"/>
  <c r="AB36" i="3"/>
  <c r="C1244" i="2"/>
  <c r="C1250" i="2"/>
  <c r="C1285" i="2"/>
  <c r="C1248" i="2"/>
  <c r="C1233" i="2"/>
  <c r="C1224" i="2"/>
  <c r="C1236" i="2"/>
  <c r="C883" i="2"/>
  <c r="C919" i="2"/>
  <c r="C903" i="2"/>
  <c r="C909" i="2"/>
  <c r="C120" i="2"/>
  <c r="C62" i="22"/>
  <c r="C44" i="6"/>
  <c r="C379" i="2"/>
  <c r="C5" i="22"/>
  <c r="C12" i="22"/>
  <c r="AB24" i="3"/>
  <c r="C880" i="2"/>
  <c r="F60" i="14"/>
  <c r="F43" i="14"/>
  <c r="C44" i="22"/>
  <c r="C377" i="2"/>
  <c r="AX23" i="22"/>
  <c r="AZ23" i="22" s="1"/>
  <c r="AZ24" i="22" s="1"/>
  <c r="W24" i="22" s="1"/>
  <c r="C363" i="2"/>
  <c r="C344" i="2"/>
  <c r="C384" i="2"/>
  <c r="C375" i="2"/>
  <c r="C387" i="2"/>
  <c r="C388" i="2"/>
  <c r="C391" i="2"/>
  <c r="C401" i="2"/>
  <c r="C402" i="2"/>
  <c r="C366" i="2"/>
  <c r="C371" i="2"/>
  <c r="C397" i="2"/>
  <c r="C407" i="2"/>
  <c r="AB30" i="22"/>
  <c r="Z55" i="22"/>
  <c r="C146" i="4"/>
  <c r="C137" i="4"/>
  <c r="C154" i="2"/>
  <c r="C1475" i="2"/>
  <c r="C1444" i="2"/>
  <c r="C147" i="2"/>
  <c r="C146" i="2"/>
  <c r="C1203" i="2"/>
  <c r="C1052" i="2"/>
  <c r="C1060" i="2"/>
  <c r="C1037" i="2"/>
  <c r="C1036" i="2"/>
  <c r="C1024" i="2"/>
  <c r="C1025" i="2"/>
  <c r="C1053" i="2"/>
  <c r="C1063" i="2"/>
  <c r="C1027" i="2"/>
  <c r="C1054" i="2"/>
  <c r="C1050" i="2"/>
  <c r="C1043" i="2"/>
  <c r="C1044" i="2"/>
  <c r="C1023" i="2"/>
  <c r="C1032" i="2"/>
  <c r="C1253" i="2"/>
  <c r="C374" i="2"/>
  <c r="C1257" i="2"/>
  <c r="C1227" i="2"/>
  <c r="C1268" i="2"/>
  <c r="C1261" i="2"/>
  <c r="C1254" i="2"/>
  <c r="C899" i="2"/>
  <c r="C892" i="2"/>
  <c r="C897" i="2"/>
  <c r="C916" i="2"/>
  <c r="C884" i="2"/>
  <c r="C934" i="2"/>
  <c r="AX58" i="22"/>
  <c r="AZ58" i="22" s="1"/>
  <c r="C389" i="2"/>
  <c r="AX16" i="22"/>
  <c r="AZ16" i="22" s="1"/>
  <c r="AB22" i="3"/>
  <c r="F81" i="14"/>
  <c r="C41" i="22"/>
  <c r="C361" i="2"/>
  <c r="C395" i="2"/>
  <c r="C346" i="2"/>
  <c r="C347" i="2"/>
  <c r="C393" i="2"/>
  <c r="C356" i="2"/>
  <c r="C365" i="2"/>
  <c r="C406" i="2"/>
  <c r="C390" i="2"/>
  <c r="C394" i="2"/>
  <c r="C376" i="2"/>
  <c r="C381" i="2"/>
  <c r="C385" i="2"/>
  <c r="C367" i="2"/>
  <c r="F94" i="14"/>
  <c r="C139" i="4"/>
  <c r="C142" i="4"/>
  <c r="F47" i="14"/>
  <c r="C713" i="2"/>
  <c r="C736" i="2"/>
  <c r="C730" i="2"/>
  <c r="C696" i="2"/>
  <c r="C718" i="2"/>
  <c r="C717" i="2"/>
  <c r="C709" i="2"/>
  <c r="C715" i="2"/>
  <c r="C681" i="2"/>
  <c r="C741" i="2"/>
  <c r="C737" i="2"/>
  <c r="C725" i="2"/>
  <c r="C720" i="2"/>
  <c r="C743" i="2"/>
  <c r="C694" i="2"/>
  <c r="C707" i="2"/>
  <c r="C701" i="2"/>
  <c r="C123" i="2"/>
  <c r="C121" i="2"/>
  <c r="C122" i="2"/>
  <c r="C187" i="2"/>
  <c r="C189" i="2"/>
  <c r="C190" i="2"/>
  <c r="C891" i="2"/>
  <c r="C918" i="2"/>
  <c r="C933" i="2"/>
  <c r="C882" i="2"/>
  <c r="C901" i="2"/>
  <c r="C894" i="2"/>
  <c r="C935" i="2"/>
  <c r="C917" i="2"/>
  <c r="C931" i="2"/>
  <c r="C887" i="2"/>
  <c r="C886" i="2"/>
  <c r="C923" i="2"/>
  <c r="C932" i="2"/>
  <c r="C896" i="2"/>
  <c r="C925" i="2"/>
  <c r="C939" i="2"/>
  <c r="C890" i="2"/>
  <c r="C946" i="2"/>
  <c r="C902" i="2"/>
  <c r="C930" i="2"/>
  <c r="C938" i="2"/>
  <c r="C928" i="2"/>
  <c r="C904" i="2"/>
  <c r="C912" i="2"/>
  <c r="C937" i="2"/>
  <c r="C920" i="2"/>
  <c r="C898" i="2"/>
  <c r="C915" i="2"/>
  <c r="C945" i="2"/>
  <c r="C908" i="2"/>
  <c r="C911" i="2"/>
  <c r="C889" i="2"/>
  <c r="C907" i="2"/>
  <c r="C924" i="2"/>
  <c r="C922" i="2"/>
  <c r="C1220" i="2"/>
  <c r="C1218" i="2"/>
  <c r="C1238" i="2"/>
  <c r="C1271" i="2"/>
  <c r="C1262" i="2"/>
  <c r="C1265" i="2"/>
  <c r="C1228" i="2"/>
  <c r="C1282" i="2"/>
  <c r="C1241" i="2"/>
  <c r="C1284" i="2"/>
  <c r="C1225" i="2"/>
  <c r="C1266" i="2"/>
  <c r="C1283" i="2"/>
  <c r="C1251" i="2"/>
  <c r="C1222" i="2"/>
  <c r="C1256" i="2"/>
  <c r="C1240" i="2"/>
  <c r="C1232" i="2"/>
  <c r="C1246" i="2"/>
  <c r="C1231" i="2"/>
  <c r="C1273" i="2"/>
  <c r="C1230" i="2"/>
  <c r="C1281" i="2"/>
  <c r="C1223" i="2"/>
  <c r="C1226" i="2"/>
  <c r="C1216" i="2"/>
  <c r="C1274" i="2"/>
  <c r="C1270" i="2"/>
  <c r="C947" i="2"/>
  <c r="AR39" i="2"/>
  <c r="AT39" i="2" s="1"/>
  <c r="C70" i="22"/>
  <c r="C69" i="22"/>
  <c r="C26" i="13"/>
  <c r="C25" i="13"/>
  <c r="C95" i="13"/>
  <c r="C109" i="13" s="1"/>
  <c r="C40" i="13"/>
  <c r="C33" i="13"/>
  <c r="AB42" i="3"/>
  <c r="AB43" i="3"/>
  <c r="C39" i="7"/>
  <c r="C48" i="7"/>
  <c r="D5" i="7"/>
  <c r="C37" i="7"/>
  <c r="C19" i="7"/>
  <c r="C23" i="7"/>
  <c r="C50" i="7"/>
  <c r="C15" i="7"/>
  <c r="C34" i="7"/>
  <c r="C40" i="7"/>
  <c r="C17" i="7"/>
  <c r="C11" i="7"/>
  <c r="C13" i="7"/>
  <c r="C43" i="7"/>
  <c r="C53" i="7"/>
  <c r="C44" i="7"/>
  <c r="C25" i="7"/>
  <c r="C52" i="7"/>
  <c r="C41" i="7"/>
  <c r="AR25" i="11"/>
  <c r="C6" i="17"/>
  <c r="C16" i="17"/>
  <c r="C229" i="2"/>
  <c r="C215" i="2"/>
  <c r="C250" i="2"/>
  <c r="C247" i="2"/>
  <c r="C241" i="2"/>
  <c r="C517" i="2"/>
  <c r="C535" i="2"/>
  <c r="C38" i="22"/>
  <c r="AX33" i="22"/>
  <c r="AZ33" i="22" s="1"/>
  <c r="C36" i="22"/>
  <c r="C34" i="22"/>
  <c r="C35" i="22"/>
  <c r="C708" i="2"/>
  <c r="C697" i="2"/>
  <c r="C742" i="2"/>
  <c r="C698" i="2"/>
  <c r="C735" i="2"/>
  <c r="C686" i="2"/>
  <c r="C744" i="2"/>
  <c r="C695" i="2"/>
  <c r="C711" i="2"/>
  <c r="C738" i="2"/>
  <c r="C723" i="2"/>
  <c r="C740" i="2"/>
  <c r="C680" i="2"/>
  <c r="C714" i="2"/>
  <c r="C712" i="2"/>
  <c r="C703" i="2"/>
  <c r="C26" i="7"/>
  <c r="C499" i="2"/>
  <c r="C522" i="2"/>
  <c r="C506" i="2"/>
  <c r="C481" i="2"/>
  <c r="C512" i="2"/>
  <c r="C493" i="2"/>
  <c r="C505" i="2"/>
  <c r="C498" i="2"/>
  <c r="C538" i="2"/>
  <c r="C541" i="2"/>
  <c r="C510" i="2"/>
  <c r="C526" i="2"/>
  <c r="AR28" i="2"/>
  <c r="AT28" i="2" s="1"/>
  <c r="C544" i="2"/>
  <c r="C542" i="2"/>
  <c r="C486" i="2"/>
  <c r="C519" i="2"/>
  <c r="C518" i="2"/>
  <c r="C520" i="2"/>
  <c r="C479" i="2"/>
  <c r="C532" i="2"/>
  <c r="C490" i="2"/>
  <c r="C540" i="2"/>
  <c r="C501" i="2"/>
  <c r="C495" i="2"/>
  <c r="C531" i="2"/>
  <c r="C527" i="2"/>
  <c r="C537" i="2"/>
  <c r="C536" i="2"/>
  <c r="C515" i="2"/>
  <c r="C491" i="2"/>
  <c r="C529" i="2"/>
  <c r="C478" i="2"/>
  <c r="C508" i="2"/>
  <c r="C511" i="2"/>
  <c r="C483" i="2"/>
  <c r="C521" i="2"/>
  <c r="C528" i="2"/>
  <c r="C514" i="2"/>
  <c r="C543" i="2"/>
  <c r="C482" i="2"/>
  <c r="C516" i="2"/>
  <c r="C533" i="2"/>
  <c r="C530" i="2"/>
  <c r="C502" i="2"/>
  <c r="C539" i="2"/>
  <c r="C484" i="2"/>
  <c r="C534" i="2"/>
  <c r="Z38" i="22"/>
  <c r="Z84" i="22"/>
  <c r="Z56" i="22"/>
  <c r="C496" i="2"/>
  <c r="C100" i="2"/>
  <c r="C98" i="2"/>
  <c r="C97" i="2"/>
  <c r="C103" i="4"/>
  <c r="C102" i="4"/>
  <c r="C9" i="17"/>
  <c r="C30" i="17"/>
  <c r="C33" i="17" s="1"/>
  <c r="C18" i="17"/>
  <c r="C13" i="17"/>
  <c r="C19" i="17"/>
  <c r="C8" i="17"/>
  <c r="C11" i="17"/>
  <c r="C34" i="17"/>
  <c r="D4" i="17"/>
  <c r="C26" i="17"/>
  <c r="C20" i="17"/>
  <c r="C264" i="2"/>
  <c r="C213" i="2"/>
  <c r="C217" i="2"/>
  <c r="AR23" i="2"/>
  <c r="C226" i="2"/>
  <c r="C266" i="2"/>
  <c r="C256" i="2"/>
  <c r="C228" i="2"/>
  <c r="C210" i="2"/>
  <c r="C242" i="2"/>
  <c r="C254" i="2"/>
  <c r="C234" i="2"/>
  <c r="C218" i="2"/>
  <c r="C274" i="2"/>
  <c r="C249" i="2"/>
  <c r="C270" i="2"/>
  <c r="C271" i="2"/>
  <c r="C258" i="2"/>
  <c r="C237" i="2"/>
  <c r="C244" i="2"/>
  <c r="C230" i="2"/>
  <c r="C231" i="2"/>
  <c r="C235" i="2"/>
  <c r="C255" i="2"/>
  <c r="C273" i="2"/>
  <c r="C252" i="2"/>
  <c r="C214" i="2"/>
  <c r="C251" i="2"/>
  <c r="C265" i="2"/>
  <c r="C236" i="2"/>
  <c r="C246" i="2"/>
  <c r="C223" i="2"/>
  <c r="C269" i="2"/>
  <c r="C224" i="2"/>
  <c r="C211" i="2"/>
  <c r="C225" i="2"/>
  <c r="C239" i="2"/>
  <c r="C245" i="2"/>
  <c r="C227" i="2"/>
  <c r="C221" i="2"/>
  <c r="C272" i="2"/>
  <c r="C243" i="2"/>
  <c r="C268" i="2"/>
  <c r="C212" i="2"/>
  <c r="C233" i="2"/>
  <c r="C253" i="2"/>
  <c r="C275" i="2"/>
  <c r="C220" i="2"/>
  <c r="C216" i="2"/>
  <c r="C248" i="2"/>
  <c r="C238" i="2"/>
  <c r="C9" i="13"/>
  <c r="C45" i="13"/>
  <c r="C67" i="13" s="1"/>
  <c r="C38" i="13"/>
  <c r="C36" i="13"/>
  <c r="C12" i="13"/>
  <c r="C34" i="13"/>
  <c r="C31" i="13"/>
  <c r="C35" i="13"/>
  <c r="C6" i="13"/>
  <c r="C70" i="13"/>
  <c r="C84" i="13" s="1"/>
  <c r="C28" i="13"/>
  <c r="C30" i="13"/>
  <c r="C14" i="13"/>
  <c r="C18" i="13"/>
  <c r="C44" i="13"/>
  <c r="C17" i="13"/>
  <c r="C22" i="13"/>
  <c r="C8" i="13"/>
  <c r="C15" i="13"/>
  <c r="C43" i="13"/>
  <c r="C29" i="13"/>
  <c r="C16" i="13"/>
  <c r="C109" i="4"/>
  <c r="C12" i="17"/>
  <c r="C120" i="13"/>
  <c r="C32" i="13"/>
  <c r="C7" i="13"/>
  <c r="C219" i="2"/>
  <c r="C276" i="2"/>
  <c r="C507" i="2"/>
  <c r="C503" i="2"/>
  <c r="C497" i="2"/>
  <c r="C10" i="17"/>
  <c r="AR29" i="2"/>
  <c r="AT29" i="2" s="1"/>
  <c r="C545" i="2"/>
  <c r="C569" i="2" s="1"/>
  <c r="I1223" i="2"/>
  <c r="C100" i="4"/>
  <c r="C21" i="17"/>
  <c r="C14" i="17"/>
  <c r="C37" i="13"/>
  <c r="C10" i="13"/>
  <c r="C11" i="13"/>
  <c r="C27" i="13"/>
  <c r="C19" i="13"/>
  <c r="C263" i="2"/>
  <c r="C257" i="2"/>
  <c r="C259" i="2"/>
  <c r="C262" i="2"/>
  <c r="C485" i="2"/>
  <c r="C525" i="2"/>
  <c r="C480" i="2"/>
  <c r="C509" i="2"/>
  <c r="C524" i="2"/>
  <c r="C260" i="2"/>
  <c r="C99" i="2"/>
  <c r="AB53" i="3"/>
  <c r="AB54" i="3"/>
  <c r="AB44" i="3"/>
  <c r="AB45" i="3"/>
  <c r="C22" i="17"/>
  <c r="C23" i="17" s="1"/>
  <c r="C39" i="13"/>
  <c r="C24" i="13"/>
  <c r="C222" i="2"/>
  <c r="C17" i="17"/>
  <c r="C7" i="17"/>
  <c r="C20" i="13"/>
  <c r="C21" i="13"/>
  <c r="D4" i="13"/>
  <c r="C42" i="13"/>
  <c r="C13" i="13"/>
  <c r="C23" i="13"/>
  <c r="C240" i="2"/>
  <c r="C261" i="2"/>
  <c r="C232" i="2"/>
  <c r="C15" i="17"/>
  <c r="C494" i="2"/>
  <c r="C523" i="2"/>
  <c r="C492" i="2"/>
  <c r="C500" i="2"/>
  <c r="C111" i="2"/>
  <c r="C110" i="2"/>
  <c r="C108" i="2"/>
  <c r="C107" i="2"/>
  <c r="C1247" i="2"/>
  <c r="C1215" i="2"/>
  <c r="C1237" i="2"/>
  <c r="C198" i="2"/>
  <c r="C201" i="2"/>
  <c r="C200" i="2"/>
  <c r="C781" i="2"/>
  <c r="C783" i="2"/>
  <c r="C759" i="2"/>
  <c r="C779" i="2"/>
  <c r="C795" i="2"/>
  <c r="C765" i="2"/>
  <c r="C762" i="2"/>
  <c r="C789" i="2"/>
  <c r="C800" i="2"/>
  <c r="C768" i="2"/>
  <c r="C790" i="2"/>
  <c r="C757" i="2"/>
  <c r="C775" i="2"/>
  <c r="C804" i="2"/>
  <c r="C749" i="2"/>
  <c r="C792" i="2"/>
  <c r="C758" i="2"/>
  <c r="C780" i="2"/>
  <c r="C778" i="2"/>
  <c r="C39" i="11"/>
  <c r="C43" i="11"/>
  <c r="C32" i="11"/>
  <c r="C45" i="11"/>
  <c r="C40" i="11"/>
  <c r="C20" i="11"/>
  <c r="C18" i="11"/>
  <c r="C38" i="11"/>
  <c r="D4" i="11"/>
  <c r="C47" i="11"/>
  <c r="C37" i="11"/>
  <c r="C21" i="15"/>
  <c r="C9" i="15"/>
  <c r="C127" i="2"/>
  <c r="C128" i="2"/>
  <c r="C129" i="2"/>
  <c r="C125" i="2"/>
  <c r="C827" i="2"/>
  <c r="C848" i="2"/>
  <c r="C853" i="2"/>
  <c r="C840" i="2"/>
  <c r="C21" i="7"/>
  <c r="C14" i="7"/>
  <c r="C32" i="7"/>
  <c r="C47" i="7"/>
  <c r="C9" i="7"/>
  <c r="C31" i="7"/>
  <c r="C10" i="7"/>
  <c r="C29" i="7"/>
  <c r="C36" i="7"/>
  <c r="C30" i="7"/>
  <c r="C51" i="7"/>
  <c r="C16" i="7"/>
  <c r="C20" i="7"/>
  <c r="C24" i="7"/>
  <c r="C42" i="7"/>
  <c r="C8" i="7"/>
  <c r="C28" i="7"/>
  <c r="C18" i="7"/>
  <c r="C33" i="7"/>
  <c r="C54" i="7"/>
  <c r="C27" i="7"/>
  <c r="AV18" i="18"/>
  <c r="AV33" i="18" s="1"/>
  <c r="C101" i="4"/>
  <c r="C72" i="14"/>
  <c r="AD31" i="22"/>
  <c r="AB31" i="22"/>
  <c r="C110" i="4"/>
  <c r="C101" i="14"/>
  <c r="Z50" i="22"/>
  <c r="AA50" i="22" s="1"/>
  <c r="AA31" i="22"/>
  <c r="C105" i="4"/>
  <c r="C108" i="4"/>
  <c r="AC31" i="22"/>
  <c r="Z44" i="22"/>
  <c r="AC44" i="22" s="1"/>
  <c r="C87" i="14"/>
  <c r="Z77" i="22"/>
  <c r="C107" i="4"/>
  <c r="C104" i="4"/>
  <c r="C106" i="4"/>
  <c r="C83" i="14"/>
  <c r="Z62" i="22"/>
  <c r="AT15" i="15"/>
  <c r="AU29" i="15" s="1"/>
  <c r="AW18" i="14"/>
  <c r="AR12" i="17"/>
  <c r="AV17" i="13"/>
  <c r="I85" i="4"/>
  <c r="L33" i="5"/>
  <c r="Z33" i="5" s="1"/>
  <c r="L31" i="5"/>
  <c r="Z31" i="5" s="1"/>
  <c r="C34" i="6"/>
  <c r="C7" i="6"/>
  <c r="C62" i="6"/>
  <c r="C40" i="6"/>
  <c r="C49" i="6"/>
  <c r="C63" i="6"/>
  <c r="C13" i="6"/>
  <c r="C53" i="6"/>
  <c r="C17" i="6"/>
  <c r="C24" i="6"/>
  <c r="C23" i="6"/>
  <c r="C6" i="6"/>
  <c r="C30" i="6"/>
  <c r="C54" i="6"/>
  <c r="C41" i="6"/>
  <c r="C38" i="6"/>
  <c r="C28" i="6"/>
  <c r="C16" i="6"/>
  <c r="C55" i="6"/>
  <c r="C124" i="6"/>
  <c r="C25" i="15"/>
  <c r="C43" i="15"/>
  <c r="C12" i="15"/>
  <c r="C18" i="15"/>
  <c r="C14" i="15"/>
  <c r="C31" i="15"/>
  <c r="C19" i="15"/>
  <c r="C16" i="15"/>
  <c r="C22" i="15"/>
  <c r="C37" i="15"/>
  <c r="C39" i="15" s="1"/>
  <c r="C6" i="15"/>
  <c r="C17" i="15"/>
  <c r="D4" i="15"/>
  <c r="C23" i="15"/>
  <c r="C7" i="15"/>
  <c r="C24" i="15"/>
  <c r="C10" i="15"/>
  <c r="C11" i="15"/>
  <c r="C20" i="15"/>
  <c r="C13" i="15"/>
  <c r="C32" i="19"/>
  <c r="C6" i="19"/>
  <c r="C8" i="19"/>
  <c r="C9" i="19"/>
  <c r="C15" i="19"/>
  <c r="C14" i="19"/>
  <c r="C40" i="19"/>
  <c r="C48" i="19"/>
  <c r="C13" i="19"/>
  <c r="C24" i="19"/>
  <c r="C18" i="19"/>
  <c r="C11" i="19"/>
  <c r="C17" i="19"/>
  <c r="C22" i="19"/>
  <c r="C16" i="19"/>
  <c r="C7" i="19"/>
  <c r="AZ14" i="22"/>
  <c r="AY14" i="22"/>
  <c r="C20" i="19"/>
  <c r="C26" i="6"/>
  <c r="C9" i="6"/>
  <c r="C35" i="6"/>
  <c r="C29" i="6"/>
  <c r="C64" i="6"/>
  <c r="C103" i="6" s="1"/>
  <c r="C15" i="15"/>
  <c r="C8" i="15"/>
  <c r="C128" i="4"/>
  <c r="C133" i="4"/>
  <c r="C7" i="16"/>
  <c r="C8" i="16"/>
  <c r="C17" i="16"/>
  <c r="C28" i="16"/>
  <c r="C29" i="16" s="1"/>
  <c r="C12" i="16"/>
  <c r="C19" i="16"/>
  <c r="C23" i="16"/>
  <c r="C21" i="19"/>
  <c r="C12" i="19"/>
  <c r="C32" i="6"/>
  <c r="C56" i="6"/>
  <c r="C46" i="6"/>
  <c r="C57" i="6"/>
  <c r="C19" i="19"/>
  <c r="E3" i="6"/>
  <c r="C52" i="6"/>
  <c r="C22" i="6"/>
  <c r="C8" i="6"/>
  <c r="C823" i="2"/>
  <c r="C1259" i="2"/>
  <c r="C1239" i="2"/>
  <c r="C1275" i="2"/>
  <c r="C1255" i="2"/>
  <c r="C1245" i="2"/>
  <c r="C1235" i="2"/>
  <c r="C1243" i="2"/>
  <c r="C1280" i="2"/>
  <c r="C1234" i="2"/>
  <c r="C1219" i="2"/>
  <c r="C1263" i="2"/>
  <c r="C77" i="22"/>
  <c r="C76" i="22"/>
  <c r="C78" i="22"/>
  <c r="C75" i="22"/>
  <c r="AX73" i="22"/>
  <c r="AZ73" i="22" s="1"/>
  <c r="AX17" i="22"/>
  <c r="AZ17" i="22" s="1"/>
  <c r="C7" i="22"/>
  <c r="E3" i="22"/>
  <c r="C13" i="22"/>
  <c r="C95" i="22"/>
  <c r="AX15" i="22"/>
  <c r="AZ15" i="22" s="1"/>
  <c r="C122" i="4"/>
  <c r="C119" i="4"/>
  <c r="C121" i="4"/>
  <c r="C117" i="4"/>
  <c r="C114" i="4"/>
  <c r="C113" i="4"/>
  <c r="C873" i="2"/>
  <c r="C841" i="2"/>
  <c r="C861" i="2"/>
  <c r="C866" i="2"/>
  <c r="C870" i="2"/>
  <c r="C819" i="2"/>
  <c r="C818" i="2"/>
  <c r="C859" i="2"/>
  <c r="C878" i="2"/>
  <c r="C868" i="2"/>
  <c r="C824" i="2"/>
  <c r="C876" i="2"/>
  <c r="C831" i="2"/>
  <c r="C852" i="2"/>
  <c r="C854" i="2"/>
  <c r="C860" i="2"/>
  <c r="C872" i="2"/>
  <c r="C864" i="2"/>
  <c r="C838" i="2"/>
  <c r="C865" i="2"/>
  <c r="C835" i="2"/>
  <c r="C832" i="2"/>
  <c r="C833" i="2"/>
  <c r="C862" i="2"/>
  <c r="C821" i="2"/>
  <c r="C820" i="2"/>
  <c r="C851" i="2"/>
  <c r="C857" i="2"/>
  <c r="C846" i="2"/>
  <c r="C828" i="2"/>
  <c r="C837" i="2"/>
  <c r="C845" i="2"/>
  <c r="C825" i="2"/>
  <c r="AB21" i="3"/>
  <c r="AB19" i="3"/>
  <c r="AB20" i="3"/>
  <c r="C313" i="2"/>
  <c r="C335" i="2"/>
  <c r="C323" i="2"/>
  <c r="C318" i="2"/>
  <c r="C300" i="2"/>
  <c r="C284" i="2"/>
  <c r="C305" i="2"/>
  <c r="AT23" i="4"/>
  <c r="V18" i="14"/>
  <c r="AY18" i="14" s="1"/>
  <c r="AB27" i="22"/>
  <c r="S52" i="18"/>
  <c r="V52" i="18" s="1"/>
  <c r="P51" i="18"/>
  <c r="Y51" i="18"/>
  <c r="S51" i="18"/>
  <c r="V51" i="18" s="1"/>
  <c r="AC28" i="22"/>
  <c r="AV15" i="12"/>
  <c r="AU35" i="12" s="1"/>
  <c r="AC27" i="22"/>
  <c r="C181" i="2"/>
  <c r="C184" i="2"/>
  <c r="C180" i="2"/>
  <c r="C182" i="2"/>
  <c r="Z36" i="22"/>
  <c r="Z82" i="22"/>
  <c r="Z54" i="22"/>
  <c r="Z48" i="22"/>
  <c r="Z41" i="22"/>
  <c r="C85" i="22"/>
  <c r="C83" i="22"/>
  <c r="C82" i="22"/>
  <c r="Z75" i="22"/>
  <c r="C183" i="2"/>
  <c r="C59" i="6"/>
  <c r="C5" i="6"/>
  <c r="C20" i="6"/>
  <c r="C27" i="6"/>
  <c r="C18" i="6"/>
  <c r="C39" i="6"/>
  <c r="C58" i="6"/>
  <c r="C36" i="6"/>
  <c r="C47" i="6"/>
  <c r="C48" i="6"/>
  <c r="C45" i="6"/>
  <c r="C42" i="6"/>
  <c r="C184" i="6"/>
  <c r="C37" i="6"/>
  <c r="C31" i="6"/>
  <c r="C25" i="6"/>
  <c r="C11" i="6"/>
  <c r="C33" i="6"/>
  <c r="C10" i="6"/>
  <c r="C50" i="6"/>
  <c r="C12" i="6"/>
  <c r="C19" i="6"/>
  <c r="C61" i="6"/>
  <c r="C15" i="6"/>
  <c r="C14" i="6"/>
  <c r="C51" i="6"/>
  <c r="F45" i="18"/>
  <c r="AJ45" i="18"/>
  <c r="S50" i="18" s="1"/>
  <c r="V50" i="18" s="1"/>
  <c r="Y50" i="18" s="1"/>
  <c r="AB51" i="18" s="1"/>
  <c r="AC29" i="22"/>
  <c r="Z60" i="22"/>
  <c r="C777" i="2"/>
  <c r="C764" i="2"/>
  <c r="C767" i="2"/>
  <c r="C803" i="2"/>
  <c r="C754" i="2"/>
  <c r="C791" i="2"/>
  <c r="C796" i="2"/>
  <c r="C807" i="2"/>
  <c r="C805" i="2"/>
  <c r="C794" i="2"/>
  <c r="C1455" i="2"/>
  <c r="C1428" i="2"/>
  <c r="C1479" i="2"/>
  <c r="C1432" i="2"/>
  <c r="C1470" i="2"/>
  <c r="C1478" i="2"/>
  <c r="C1448" i="2"/>
  <c r="C1430" i="2"/>
  <c r="C1462" i="2"/>
  <c r="C1467" i="2"/>
  <c r="C1429" i="2"/>
  <c r="C1442" i="2"/>
  <c r="C1445" i="2"/>
  <c r="C1469" i="2"/>
  <c r="C1437" i="2"/>
  <c r="C1423" i="2"/>
  <c r="C1484" i="2"/>
  <c r="C1451" i="2"/>
  <c r="C1468" i="2"/>
  <c r="C1447" i="2"/>
  <c r="C1457" i="2"/>
  <c r="C1481" i="2"/>
  <c r="C1433" i="2"/>
  <c r="C55" i="22"/>
  <c r="C56" i="22"/>
  <c r="C468" i="2"/>
  <c r="C432" i="2"/>
  <c r="C415" i="2"/>
  <c r="C450" i="2"/>
  <c r="C448" i="2"/>
  <c r="C413" i="2"/>
  <c r="C460" i="2"/>
  <c r="C411" i="2"/>
  <c r="C451" i="2"/>
  <c r="C454" i="2"/>
  <c r="AR26" i="2"/>
  <c r="AT26" i="2" s="1"/>
  <c r="C445" i="2"/>
  <c r="C424" i="2"/>
  <c r="C414" i="2"/>
  <c r="C465" i="2"/>
  <c r="C419" i="2"/>
  <c r="C428" i="2"/>
  <c r="C458" i="2"/>
  <c r="C422" i="2"/>
  <c r="C447" i="2"/>
  <c r="C461" i="2"/>
  <c r="C437" i="2"/>
  <c r="C120" i="4"/>
  <c r="C112" i="4"/>
  <c r="C118" i="4"/>
  <c r="C134" i="4"/>
  <c r="C132" i="4"/>
  <c r="C125" i="4"/>
  <c r="C127" i="4"/>
  <c r="C131" i="4"/>
  <c r="C124" i="4"/>
  <c r="C129" i="4"/>
  <c r="C130" i="4"/>
  <c r="C126" i="4"/>
  <c r="C14" i="16"/>
  <c r="C13" i="16"/>
  <c r="C20" i="16"/>
  <c r="C6" i="16"/>
  <c r="C33" i="16"/>
  <c r="C21" i="16"/>
  <c r="C10" i="16"/>
  <c r="C15" i="16"/>
  <c r="C16" i="16"/>
  <c r="Z61" i="22"/>
  <c r="AC30" i="22"/>
  <c r="Z49" i="22"/>
  <c r="AA30" i="22"/>
  <c r="Z37" i="22"/>
  <c r="C29" i="18"/>
  <c r="C58" i="18"/>
  <c r="C17" i="18"/>
  <c r="C35" i="18"/>
  <c r="C56" i="18"/>
  <c r="C79" i="18"/>
  <c r="C42" i="18"/>
  <c r="C47" i="18"/>
  <c r="C89" i="14" l="1"/>
  <c r="C100" i="14"/>
  <c r="Z53" i="22"/>
  <c r="AA53" i="22" s="1"/>
  <c r="AC53" i="22" s="1"/>
  <c r="C91" i="14"/>
  <c r="C102" i="14"/>
  <c r="AA83" i="22"/>
  <c r="AC83" i="22"/>
  <c r="AA82" i="22"/>
  <c r="AC82" i="22"/>
  <c r="AA84" i="22"/>
  <c r="AC84" i="22"/>
  <c r="C86" i="14"/>
  <c r="C74" i="14"/>
  <c r="C75" i="14"/>
  <c r="C82" i="14"/>
  <c r="Z88" i="22"/>
  <c r="AA88" i="22" s="1"/>
  <c r="AC88" i="22" s="1"/>
  <c r="AW16" i="21"/>
  <c r="AW31" i="21"/>
  <c r="AW17" i="21"/>
  <c r="AB28" i="22"/>
  <c r="Z47" i="22"/>
  <c r="AA47" i="22" s="1"/>
  <c r="AC47" i="22" s="1"/>
  <c r="Z81" i="22"/>
  <c r="Z59" i="22"/>
  <c r="AA59" i="22" s="1"/>
  <c r="AC59" i="22" s="1"/>
  <c r="C84" i="14"/>
  <c r="AJ72" i="22"/>
  <c r="C49" i="14"/>
  <c r="C46" i="14"/>
  <c r="C93" i="14"/>
  <c r="C95" i="14"/>
  <c r="C41" i="14"/>
  <c r="C45" i="14"/>
  <c r="C81" i="14"/>
  <c r="C92" i="14"/>
  <c r="C44" i="14"/>
  <c r="C97" i="14"/>
  <c r="C47" i="14"/>
  <c r="C73" i="14"/>
  <c r="C98" i="14"/>
  <c r="C48" i="14"/>
  <c r="C90" i="14"/>
  <c r="C99" i="14"/>
  <c r="C78" i="14"/>
  <c r="C53" i="14"/>
  <c r="C52" i="14"/>
  <c r="C39" i="14"/>
  <c r="C96" i="14"/>
  <c r="C85" i="14"/>
  <c r="C60" i="14"/>
  <c r="C51" i="14"/>
  <c r="C103" i="14"/>
  <c r="C94" i="14"/>
  <c r="C79" i="14"/>
  <c r="AZ86" i="22"/>
  <c r="W86" i="22" s="1"/>
  <c r="C28" i="19"/>
  <c r="C29" i="19"/>
  <c r="C27" i="19"/>
  <c r="C30" i="19"/>
  <c r="C42" i="14"/>
  <c r="C65" i="14"/>
  <c r="C56" i="14"/>
  <c r="C61" i="14"/>
  <c r="C66" i="14"/>
  <c r="C40" i="14"/>
  <c r="C43" i="14"/>
  <c r="C50" i="14"/>
  <c r="C68" i="14"/>
  <c r="C39" i="19"/>
  <c r="C62" i="14"/>
  <c r="C64" i="14"/>
  <c r="C63" i="14"/>
  <c r="C58" i="14"/>
  <c r="C59" i="14"/>
  <c r="C69" i="14"/>
  <c r="C70" i="14"/>
  <c r="C67" i="14"/>
  <c r="C55" i="14"/>
  <c r="AJ46" i="22"/>
  <c r="AA74" i="22"/>
  <c r="AC74" i="22" s="1"/>
  <c r="AA43" i="22"/>
  <c r="AC43" i="22" s="1"/>
  <c r="C146" i="12"/>
  <c r="C128" i="12"/>
  <c r="C144" i="12"/>
  <c r="C64" i="21"/>
  <c r="C65" i="21"/>
  <c r="C62" i="21"/>
  <c r="AR28" i="11"/>
  <c r="AC58" i="22"/>
  <c r="AJ58" i="22"/>
  <c r="C40" i="16"/>
  <c r="AA29" i="22"/>
  <c r="C126" i="12"/>
  <c r="C139" i="12"/>
  <c r="C132" i="12"/>
  <c r="C131" i="12"/>
  <c r="C142" i="12"/>
  <c r="C127" i="12"/>
  <c r="C137" i="12"/>
  <c r="C130" i="12"/>
  <c r="C143" i="12"/>
  <c r="C138" i="12"/>
  <c r="C141" i="12"/>
  <c r="C133" i="12"/>
  <c r="C134" i="12"/>
  <c r="C129" i="12"/>
  <c r="C123" i="12"/>
  <c r="C135" i="12"/>
  <c r="C136" i="12"/>
  <c r="C145" i="12"/>
  <c r="C147" i="12"/>
  <c r="C124" i="12"/>
  <c r="C140" i="12"/>
  <c r="AA42" i="22"/>
  <c r="AC42" i="22" s="1"/>
  <c r="C93" i="22"/>
  <c r="C42" i="16"/>
  <c r="C41" i="16"/>
  <c r="C71" i="22"/>
  <c r="C64" i="22"/>
  <c r="AT50" i="4"/>
  <c r="C119" i="13"/>
  <c r="C108" i="13"/>
  <c r="C42" i="21"/>
  <c r="C110" i="12"/>
  <c r="C98" i="12"/>
  <c r="C111" i="12"/>
  <c r="C108" i="12"/>
  <c r="C48" i="21"/>
  <c r="C115" i="12"/>
  <c r="C53" i="21"/>
  <c r="C57" i="21"/>
  <c r="C54" i="21"/>
  <c r="C79" i="12"/>
  <c r="AV79" i="18"/>
  <c r="C117" i="12"/>
  <c r="C116" i="12"/>
  <c r="C118" i="12"/>
  <c r="C99" i="12"/>
  <c r="C103" i="12"/>
  <c r="AA38" i="22"/>
  <c r="AC38" i="22" s="1"/>
  <c r="C51" i="21"/>
  <c r="C40" i="21"/>
  <c r="C102" i="12"/>
  <c r="C56" i="21"/>
  <c r="C100" i="12"/>
  <c r="C50" i="21"/>
  <c r="AV59" i="18"/>
  <c r="C104" i="12"/>
  <c r="C121" i="12"/>
  <c r="C112" i="12"/>
  <c r="C105" i="12"/>
  <c r="C107" i="12"/>
  <c r="C47" i="21"/>
  <c r="C44" i="21"/>
  <c r="C113" i="12"/>
  <c r="C61" i="21"/>
  <c r="C63" i="21"/>
  <c r="C58" i="21"/>
  <c r="C43" i="21"/>
  <c r="C38" i="21"/>
  <c r="C80" i="13"/>
  <c r="C119" i="12"/>
  <c r="C109" i="12"/>
  <c r="C97" i="12"/>
  <c r="C106" i="12"/>
  <c r="C114" i="12"/>
  <c r="C49" i="21"/>
  <c r="C39" i="21"/>
  <c r="C59" i="21"/>
  <c r="C60" i="21"/>
  <c r="C101" i="12"/>
  <c r="C41" i="21"/>
  <c r="C649" i="2"/>
  <c r="C75" i="12"/>
  <c r="C53" i="13"/>
  <c r="C29" i="21"/>
  <c r="C65" i="12"/>
  <c r="C90" i="12"/>
  <c r="C56" i="12"/>
  <c r="C46" i="13"/>
  <c r="C106" i="13"/>
  <c r="C1125" i="2"/>
  <c r="C1145" i="2"/>
  <c r="C1109" i="2"/>
  <c r="C1122" i="2"/>
  <c r="C1089" i="2"/>
  <c r="C1128" i="2"/>
  <c r="C1101" i="2"/>
  <c r="C1085" i="2"/>
  <c r="C1095" i="2"/>
  <c r="C1092" i="2"/>
  <c r="C651" i="2"/>
  <c r="C78" i="12"/>
  <c r="C53" i="12"/>
  <c r="C69" i="12"/>
  <c r="C32" i="21"/>
  <c r="C82" i="12"/>
  <c r="C45" i="12"/>
  <c r="C89" i="12"/>
  <c r="C68" i="12"/>
  <c r="C30" i="21"/>
  <c r="C34" i="21"/>
  <c r="C94" i="12"/>
  <c r="C95" i="12"/>
  <c r="C84" i="12"/>
  <c r="C67" i="12"/>
  <c r="C48" i="12"/>
  <c r="C58" i="12"/>
  <c r="C59" i="12"/>
  <c r="C63" i="12"/>
  <c r="C81" i="12"/>
  <c r="C64" i="12"/>
  <c r="C62" i="12"/>
  <c r="C47" i="12"/>
  <c r="C36" i="21"/>
  <c r="C92" i="12"/>
  <c r="C87" i="12"/>
  <c r="C74" i="12"/>
  <c r="C71" i="12"/>
  <c r="C76" i="12"/>
  <c r="C52" i="12"/>
  <c r="C66" i="12"/>
  <c r="C57" i="12"/>
  <c r="C50" i="12"/>
  <c r="C35" i="21"/>
  <c r="C31" i="21"/>
  <c r="C72" i="12"/>
  <c r="C91" i="12"/>
  <c r="C83" i="12"/>
  <c r="C85" i="12"/>
  <c r="C93" i="12"/>
  <c r="C49" i="12"/>
  <c r="C51" i="12"/>
  <c r="C46" i="12"/>
  <c r="C61" i="12"/>
  <c r="C55" i="12"/>
  <c r="C86" i="12"/>
  <c r="AC50" i="22"/>
  <c r="C96" i="13"/>
  <c r="C647" i="2"/>
  <c r="C74" i="13"/>
  <c r="C64" i="13"/>
  <c r="C50" i="13"/>
  <c r="C82" i="13"/>
  <c r="C33" i="19"/>
  <c r="M32" i="4"/>
  <c r="C100" i="13"/>
  <c r="C85" i="13"/>
  <c r="C73" i="13"/>
  <c r="C99" i="13"/>
  <c r="C117" i="13"/>
  <c r="C40" i="15"/>
  <c r="C111" i="13"/>
  <c r="C59" i="13"/>
  <c r="C107" i="13"/>
  <c r="C91" i="13"/>
  <c r="C55" i="13"/>
  <c r="C116" i="13"/>
  <c r="C103" i="13"/>
  <c r="AT130" i="12"/>
  <c r="AU130" i="12" s="1"/>
  <c r="AT129" i="12"/>
  <c r="AU129" i="12" s="1"/>
  <c r="C648" i="2"/>
  <c r="C634" i="2"/>
  <c r="C620" i="2"/>
  <c r="C624" i="2"/>
  <c r="C654" i="2"/>
  <c r="C613" i="2"/>
  <c r="C670" i="2"/>
  <c r="C631" i="2"/>
  <c r="C629" i="2"/>
  <c r="AU42" i="18"/>
  <c r="AU88" i="18"/>
  <c r="C68" i="6"/>
  <c r="C65" i="13"/>
  <c r="AA44" i="22"/>
  <c r="C112" i="13"/>
  <c r="C98" i="13"/>
  <c r="C52" i="13"/>
  <c r="C56" i="13"/>
  <c r="C54" i="13"/>
  <c r="C71" i="13"/>
  <c r="C54" i="12"/>
  <c r="C73" i="12"/>
  <c r="C118" i="13"/>
  <c r="C113" i="13"/>
  <c r="C110" i="13"/>
  <c r="C104" i="13"/>
  <c r="C88" i="12"/>
  <c r="C110" i="6"/>
  <c r="C77" i="13"/>
  <c r="C66" i="13"/>
  <c r="C87" i="13"/>
  <c r="C75" i="13"/>
  <c r="C97" i="13"/>
  <c r="C114" i="13"/>
  <c r="C102" i="13"/>
  <c r="C77" i="12"/>
  <c r="C99" i="6"/>
  <c r="C75" i="6"/>
  <c r="AU44" i="14"/>
  <c r="AA56" i="22"/>
  <c r="AC56" i="22" s="1"/>
  <c r="C89" i="6"/>
  <c r="C79" i="6"/>
  <c r="AS13" i="17"/>
  <c r="C104" i="6"/>
  <c r="C81" i="6"/>
  <c r="C113" i="6"/>
  <c r="AZ64" i="22"/>
  <c r="AZ18" i="22"/>
  <c r="AZ25" i="22" s="1"/>
  <c r="AU23" i="15"/>
  <c r="C667" i="2"/>
  <c r="C650" i="2"/>
  <c r="C656" i="2"/>
  <c r="C644" i="2"/>
  <c r="C636" i="2"/>
  <c r="C675" i="2"/>
  <c r="C653" i="2"/>
  <c r="C630" i="2"/>
  <c r="C658" i="2"/>
  <c r="C618" i="2"/>
  <c r="C655" i="2"/>
  <c r="C678" i="2"/>
  <c r="C660" i="2"/>
  <c r="C665" i="2"/>
  <c r="C671" i="2"/>
  <c r="C664" i="2"/>
  <c r="C635" i="2"/>
  <c r="C663" i="2"/>
  <c r="C83" i="6"/>
  <c r="C77" i="6"/>
  <c r="C123" i="6"/>
  <c r="C92" i="6"/>
  <c r="C668" i="2"/>
  <c r="C615" i="2"/>
  <c r="C652" i="2"/>
  <c r="C617" i="2"/>
  <c r="C645" i="2"/>
  <c r="C640" i="2"/>
  <c r="C616" i="2"/>
  <c r="C661" i="2"/>
  <c r="C643" i="2"/>
  <c r="C673" i="2"/>
  <c r="C677" i="2"/>
  <c r="C662" i="2"/>
  <c r="AU35" i="15"/>
  <c r="C625" i="2"/>
  <c r="C623" i="2"/>
  <c r="C669" i="2"/>
  <c r="C621" i="2"/>
  <c r="C646" i="2"/>
  <c r="C627" i="2"/>
  <c r="C628" i="2"/>
  <c r="C676" i="2"/>
  <c r="C633" i="2"/>
  <c r="C666" i="2"/>
  <c r="C632" i="2"/>
  <c r="C94" i="6"/>
  <c r="C66" i="6"/>
  <c r="C121" i="6"/>
  <c r="AB50" i="18"/>
  <c r="M53" i="18" s="1"/>
  <c r="AJ65" i="22" s="1"/>
  <c r="AB52" i="18"/>
  <c r="C614" i="2"/>
  <c r="C639" i="2"/>
  <c r="C659" i="2"/>
  <c r="C642" i="2"/>
  <c r="C657" i="2"/>
  <c r="C626" i="2"/>
  <c r="C622" i="2"/>
  <c r="C619" i="2"/>
  <c r="C672" i="2"/>
  <c r="C637" i="2"/>
  <c r="C674" i="2"/>
  <c r="C638" i="2"/>
  <c r="AU47" i="15"/>
  <c r="C42" i="15"/>
  <c r="C38" i="15"/>
  <c r="C24" i="17"/>
  <c r="AA55" i="22"/>
  <c r="AC55" i="22" s="1"/>
  <c r="AA76" i="22"/>
  <c r="AC76" i="22" s="1"/>
  <c r="C41" i="15"/>
  <c r="AW29" i="13"/>
  <c r="AJ25" i="13" s="1"/>
  <c r="AJ42" i="13" s="1"/>
  <c r="AA40" i="22" s="1"/>
  <c r="AC40" i="22" s="1"/>
  <c r="C25" i="17"/>
  <c r="C101" i="13"/>
  <c r="C115" i="13"/>
  <c r="C105" i="13"/>
  <c r="C1000" i="2"/>
  <c r="C971" i="2"/>
  <c r="C963" i="2"/>
  <c r="C1008" i="2"/>
  <c r="C969" i="2"/>
  <c r="C1004" i="2"/>
  <c r="C998" i="2"/>
  <c r="C985" i="2"/>
  <c r="C986" i="2"/>
  <c r="C1002" i="2"/>
  <c r="C949" i="2"/>
  <c r="C978" i="2"/>
  <c r="C972" i="2"/>
  <c r="C990" i="2"/>
  <c r="C958" i="2"/>
  <c r="C980" i="2"/>
  <c r="C950" i="2"/>
  <c r="C1006" i="2"/>
  <c r="C975" i="2"/>
  <c r="C988" i="2"/>
  <c r="C991" i="2"/>
  <c r="C974" i="2"/>
  <c r="C981" i="2"/>
  <c r="C976" i="2"/>
  <c r="C960" i="2"/>
  <c r="C999" i="2"/>
  <c r="C952" i="2"/>
  <c r="C959" i="2"/>
  <c r="C964" i="2"/>
  <c r="C977" i="2"/>
  <c r="C996" i="2"/>
  <c r="C1012" i="2"/>
  <c r="C1013" i="2"/>
  <c r="C961" i="2"/>
  <c r="C1005" i="2"/>
  <c r="C967" i="2"/>
  <c r="C983" i="2"/>
  <c r="C956" i="2"/>
  <c r="C951" i="2"/>
  <c r="C997" i="2"/>
  <c r="C957" i="2"/>
  <c r="C1010" i="2"/>
  <c r="C979" i="2"/>
  <c r="C954" i="2"/>
  <c r="C995" i="2"/>
  <c r="C953" i="2"/>
  <c r="C987" i="2"/>
  <c r="C1007" i="2"/>
  <c r="C994" i="2"/>
  <c r="C962" i="2"/>
  <c r="C968" i="2"/>
  <c r="C1011" i="2"/>
  <c r="C970" i="2"/>
  <c r="C973" i="2"/>
  <c r="C965" i="2"/>
  <c r="C955" i="2"/>
  <c r="C1009" i="2"/>
  <c r="C993" i="2"/>
  <c r="C984" i="2"/>
  <c r="C1003" i="2"/>
  <c r="C966" i="2"/>
  <c r="C989" i="2"/>
  <c r="C982" i="2"/>
  <c r="C948" i="2"/>
  <c r="C992" i="2"/>
  <c r="C1001" i="2"/>
  <c r="C567" i="2"/>
  <c r="C552" i="2"/>
  <c r="C560" i="2"/>
  <c r="C583" i="2"/>
  <c r="C577" i="2"/>
  <c r="C559" i="2"/>
  <c r="C607" i="2"/>
  <c r="C565" i="2"/>
  <c r="C604" i="2"/>
  <c r="C571" i="2"/>
  <c r="C580" i="2"/>
  <c r="C562" i="2"/>
  <c r="C610" i="2"/>
  <c r="C586" i="2"/>
  <c r="C566" i="2"/>
  <c r="C598" i="2"/>
  <c r="C594" i="2"/>
  <c r="C563" i="2"/>
  <c r="C576" i="2"/>
  <c r="C601" i="2"/>
  <c r="C592" i="2"/>
  <c r="C608" i="2"/>
  <c r="C553" i="2"/>
  <c r="C589" i="2"/>
  <c r="C585" i="2"/>
  <c r="C611" i="2"/>
  <c r="C582" i="2"/>
  <c r="C600" i="2"/>
  <c r="C606" i="2"/>
  <c r="C587" i="2"/>
  <c r="C546" i="2"/>
  <c r="C550" i="2"/>
  <c r="C572" i="2"/>
  <c r="C558" i="2"/>
  <c r="C548" i="2"/>
  <c r="C557" i="2"/>
  <c r="C547" i="2"/>
  <c r="C609" i="2"/>
  <c r="C564" i="2"/>
  <c r="C595" i="2"/>
  <c r="C584" i="2"/>
  <c r="C588" i="2"/>
  <c r="C575" i="2"/>
  <c r="C573" i="2"/>
  <c r="C574" i="2"/>
  <c r="C591" i="2"/>
  <c r="C590" i="2"/>
  <c r="C599" i="2"/>
  <c r="C579" i="2"/>
  <c r="C602" i="2"/>
  <c r="C596" i="2"/>
  <c r="C578" i="2"/>
  <c r="C551" i="2"/>
  <c r="C593" i="2"/>
  <c r="C581" i="2"/>
  <c r="C568" i="2"/>
  <c r="C603" i="2"/>
  <c r="C561" i="2"/>
  <c r="C570" i="2"/>
  <c r="C549" i="2"/>
  <c r="C597" i="2"/>
  <c r="C605" i="2"/>
  <c r="C36" i="17"/>
  <c r="C35" i="17"/>
  <c r="C37" i="17"/>
  <c r="C76" i="13"/>
  <c r="C90" i="13"/>
  <c r="C94" i="13"/>
  <c r="C86" i="13"/>
  <c r="C83" i="13"/>
  <c r="C93" i="13"/>
  <c r="C88" i="13"/>
  <c r="C92" i="13"/>
  <c r="C72" i="13"/>
  <c r="C89" i="13"/>
  <c r="C78" i="13"/>
  <c r="C81" i="13"/>
  <c r="C79" i="13"/>
  <c r="C69" i="13"/>
  <c r="C48" i="13"/>
  <c r="C47" i="13"/>
  <c r="C63" i="13"/>
  <c r="C62" i="13"/>
  <c r="C61" i="13"/>
  <c r="C51" i="13"/>
  <c r="C68" i="13"/>
  <c r="C58" i="13"/>
  <c r="C49" i="13"/>
  <c r="C57" i="13"/>
  <c r="C60" i="13"/>
  <c r="C27" i="17"/>
  <c r="C29" i="17"/>
  <c r="C28" i="17"/>
  <c r="C32" i="17"/>
  <c r="C31" i="17"/>
  <c r="C141" i="13"/>
  <c r="C137" i="13"/>
  <c r="C122" i="13"/>
  <c r="C135" i="13"/>
  <c r="C126" i="13"/>
  <c r="C136" i="13"/>
  <c r="C140" i="13"/>
  <c r="C139" i="13"/>
  <c r="C143" i="13"/>
  <c r="C129" i="13"/>
  <c r="C142" i="13"/>
  <c r="C134" i="13"/>
  <c r="C131" i="13"/>
  <c r="C123" i="13"/>
  <c r="C132" i="13"/>
  <c r="C144" i="13"/>
  <c r="C133" i="13"/>
  <c r="C130" i="13"/>
  <c r="C127" i="13"/>
  <c r="C124" i="13"/>
  <c r="C128" i="13"/>
  <c r="C121" i="13"/>
  <c r="C138" i="13"/>
  <c r="C125" i="13"/>
  <c r="AT23" i="2"/>
  <c r="AT50" i="2" s="1"/>
  <c r="AC50" i="2" s="1"/>
  <c r="AS23" i="2"/>
  <c r="AS24" i="2" s="1"/>
  <c r="AS25" i="2" s="1"/>
  <c r="AS26" i="2" s="1"/>
  <c r="AS28" i="2" s="1"/>
  <c r="AS29" i="2" s="1"/>
  <c r="AS32" i="2" s="1"/>
  <c r="AA62" i="22"/>
  <c r="AC62" i="22" s="1"/>
  <c r="AA77" i="22"/>
  <c r="AC77" i="22"/>
  <c r="AU41" i="15"/>
  <c r="AU78" i="12"/>
  <c r="AW137" i="13"/>
  <c r="AW104" i="13"/>
  <c r="AU139" i="12"/>
  <c r="AW112" i="13"/>
  <c r="AU99" i="14"/>
  <c r="AU65" i="14"/>
  <c r="C34" i="19"/>
  <c r="C37" i="19"/>
  <c r="AU108" i="12"/>
  <c r="AW62" i="13"/>
  <c r="AU27" i="14"/>
  <c r="AU78" i="14"/>
  <c r="AU82" i="14"/>
  <c r="AU48" i="14"/>
  <c r="C42" i="19"/>
  <c r="C43" i="19"/>
  <c r="C44" i="19"/>
  <c r="C46" i="19"/>
  <c r="C45" i="19"/>
  <c r="C47" i="19"/>
  <c r="C41" i="19"/>
  <c r="AU31" i="14"/>
  <c r="AU61" i="14"/>
  <c r="C30" i="16"/>
  <c r="C32" i="16"/>
  <c r="C31" i="16"/>
  <c r="AY15" i="22"/>
  <c r="AY16" i="22" s="1"/>
  <c r="AY17" i="22" s="1"/>
  <c r="AY19" i="22" s="1"/>
  <c r="AY20" i="22" s="1"/>
  <c r="AY22" i="22" s="1"/>
  <c r="L22" i="22" s="1"/>
  <c r="C26" i="19"/>
  <c r="C25" i="19"/>
  <c r="C31" i="19"/>
  <c r="C36" i="15"/>
  <c r="C35" i="15"/>
  <c r="C34" i="15"/>
  <c r="C33" i="15"/>
  <c r="C32" i="15"/>
  <c r="C47" i="15"/>
  <c r="C48" i="15"/>
  <c r="C45" i="15"/>
  <c r="C46" i="15"/>
  <c r="C44" i="15"/>
  <c r="C135" i="6"/>
  <c r="C138" i="6"/>
  <c r="C155" i="6"/>
  <c r="C127" i="6"/>
  <c r="C139" i="6"/>
  <c r="C142" i="6"/>
  <c r="C129" i="6"/>
  <c r="C171" i="6"/>
  <c r="C163" i="6"/>
  <c r="C133" i="6"/>
  <c r="C173" i="6"/>
  <c r="C175" i="6"/>
  <c r="C147" i="6"/>
  <c r="C148" i="6"/>
  <c r="C162" i="6"/>
  <c r="C149" i="6"/>
  <c r="C169" i="6"/>
  <c r="C180" i="6"/>
  <c r="C137" i="6"/>
  <c r="C164" i="6"/>
  <c r="C181" i="6"/>
  <c r="C134" i="6"/>
  <c r="C150" i="6"/>
  <c r="C156" i="6"/>
  <c r="C145" i="6"/>
  <c r="C126" i="6"/>
  <c r="C172" i="6"/>
  <c r="C166" i="6"/>
  <c r="C143" i="6"/>
  <c r="C131" i="6"/>
  <c r="C179" i="6"/>
  <c r="C167" i="6"/>
  <c r="C144" i="6"/>
  <c r="C152" i="6"/>
  <c r="C151" i="6"/>
  <c r="C170" i="6"/>
  <c r="C153" i="6"/>
  <c r="C140" i="6"/>
  <c r="C146" i="6"/>
  <c r="C159" i="6"/>
  <c r="C174" i="6"/>
  <c r="C132" i="6"/>
  <c r="C165" i="6"/>
  <c r="C136" i="6"/>
  <c r="C161" i="6"/>
  <c r="C158" i="6"/>
  <c r="C160" i="6"/>
  <c r="C178" i="6"/>
  <c r="C125" i="6"/>
  <c r="C183" i="6"/>
  <c r="C128" i="6"/>
  <c r="C176" i="6"/>
  <c r="C168" i="6"/>
  <c r="C157" i="6"/>
  <c r="C130" i="6"/>
  <c r="C177" i="6"/>
  <c r="C141" i="6"/>
  <c r="C154" i="6"/>
  <c r="C182" i="6"/>
  <c r="AW79" i="13"/>
  <c r="AW129" i="13"/>
  <c r="AU95" i="14"/>
  <c r="C24" i="16"/>
  <c r="C26" i="16"/>
  <c r="C27" i="16"/>
  <c r="C25" i="16"/>
  <c r="C38" i="19"/>
  <c r="C35" i="19"/>
  <c r="C36" i="19"/>
  <c r="C29" i="15"/>
  <c r="C27" i="15"/>
  <c r="C28" i="15"/>
  <c r="C30" i="15"/>
  <c r="C26" i="15"/>
  <c r="C115" i="6"/>
  <c r="C108" i="6"/>
  <c r="C76" i="6"/>
  <c r="C86" i="6"/>
  <c r="C65" i="6"/>
  <c r="C122" i="6"/>
  <c r="C85" i="6"/>
  <c r="C116" i="6"/>
  <c r="C100" i="6"/>
  <c r="C114" i="6"/>
  <c r="C67" i="6"/>
  <c r="C107" i="6"/>
  <c r="C117" i="6"/>
  <c r="C74" i="6"/>
  <c r="C70" i="6"/>
  <c r="C120" i="6"/>
  <c r="C102" i="6"/>
  <c r="C105" i="6"/>
  <c r="C91" i="6"/>
  <c r="C69" i="6"/>
  <c r="C88" i="6"/>
  <c r="C119" i="6"/>
  <c r="C80" i="6"/>
  <c r="C111" i="6"/>
  <c r="C109" i="6"/>
  <c r="C90" i="6"/>
  <c r="C82" i="6"/>
  <c r="C72" i="6"/>
  <c r="C87" i="6"/>
  <c r="C93" i="6"/>
  <c r="C112" i="6"/>
  <c r="C96" i="6"/>
  <c r="C73" i="6"/>
  <c r="C97" i="6"/>
  <c r="C84" i="6"/>
  <c r="C106" i="6"/>
  <c r="C98" i="6"/>
  <c r="C101" i="6"/>
  <c r="C95" i="6"/>
  <c r="C78" i="6"/>
  <c r="C71" i="6"/>
  <c r="C118" i="6"/>
  <c r="C49" i="19"/>
  <c r="C52" i="19"/>
  <c r="C50" i="19"/>
  <c r="C53" i="19"/>
  <c r="C54" i="19"/>
  <c r="C51" i="19"/>
  <c r="AU26" i="16"/>
  <c r="AU21" i="16"/>
  <c r="AI20" i="16" s="1"/>
  <c r="AA52" i="22" s="1"/>
  <c r="AU31" i="16"/>
  <c r="AU36" i="16"/>
  <c r="AU140" i="12"/>
  <c r="AU31" i="12"/>
  <c r="AU52" i="12"/>
  <c r="AU61" i="12"/>
  <c r="AU41" i="16"/>
  <c r="AU82" i="12"/>
  <c r="AU51" i="12"/>
  <c r="AU134" i="12"/>
  <c r="AU135" i="12"/>
  <c r="AU88" i="12"/>
  <c r="AU104" i="12"/>
  <c r="AU83" i="12"/>
  <c r="AW87" i="13"/>
  <c r="AW37" i="13"/>
  <c r="AW54" i="13"/>
  <c r="AJ50" i="13" s="1"/>
  <c r="AJ67" i="13" s="1"/>
  <c r="AA41" i="22" s="1"/>
  <c r="AC41" i="22" s="1"/>
  <c r="AU57" i="12"/>
  <c r="AU30" i="12"/>
  <c r="AU87" i="12"/>
  <c r="AU36" i="12"/>
  <c r="AU77" i="12"/>
  <c r="AU113" i="12"/>
  <c r="AU103" i="12"/>
  <c r="AU109" i="12"/>
  <c r="AU114" i="12"/>
  <c r="AU62" i="12"/>
  <c r="AU56" i="12"/>
  <c r="AU26" i="12"/>
  <c r="AA49" i="22"/>
  <c r="AC49" i="22" s="1"/>
  <c r="AA75" i="22"/>
  <c r="AC75" i="22" s="1"/>
  <c r="AA54" i="22"/>
  <c r="AC54" i="22" s="1"/>
  <c r="AA36" i="22"/>
  <c r="AC36" i="22" s="1"/>
  <c r="AA48" i="22"/>
  <c r="AC48" i="22" s="1"/>
  <c r="AA37" i="22"/>
  <c r="AC37" i="22" s="1"/>
  <c r="AA60" i="22"/>
  <c r="AC60" i="22" s="1"/>
  <c r="C191" i="6"/>
  <c r="C197" i="6"/>
  <c r="C217" i="6"/>
  <c r="C213" i="6"/>
  <c r="C188" i="6"/>
  <c r="C237" i="6"/>
  <c r="C204" i="6"/>
  <c r="C220" i="6"/>
  <c r="C222" i="6"/>
  <c r="C233" i="6"/>
  <c r="C193" i="6"/>
  <c r="C231" i="6"/>
  <c r="C235" i="6"/>
  <c r="C196" i="6"/>
  <c r="C225" i="6"/>
  <c r="C207" i="6"/>
  <c r="C200" i="6"/>
  <c r="C189" i="6"/>
  <c r="C201" i="6"/>
  <c r="C221" i="6"/>
  <c r="C190" i="6"/>
  <c r="C208" i="6"/>
  <c r="C211" i="6"/>
  <c r="C239" i="6"/>
  <c r="C230" i="6"/>
  <c r="C195" i="6"/>
  <c r="C209" i="6"/>
  <c r="C192" i="6"/>
  <c r="C215" i="6"/>
  <c r="C238" i="6"/>
  <c r="C243" i="6"/>
  <c r="C185" i="6"/>
  <c r="C205" i="6"/>
  <c r="C216" i="6"/>
  <c r="C199" i="6"/>
  <c r="C236" i="6"/>
  <c r="C219" i="6"/>
  <c r="C241" i="6"/>
  <c r="C242" i="6"/>
  <c r="C210" i="6"/>
  <c r="C234" i="6"/>
  <c r="C194" i="6"/>
  <c r="C206" i="6"/>
  <c r="C223" i="6"/>
  <c r="C232" i="6"/>
  <c r="C229" i="6"/>
  <c r="C187" i="6"/>
  <c r="C218" i="6"/>
  <c r="C198" i="6"/>
  <c r="C240" i="6"/>
  <c r="C228" i="6"/>
  <c r="C203" i="6"/>
  <c r="C226" i="6"/>
  <c r="C186" i="6"/>
  <c r="C212" i="6"/>
  <c r="C214" i="6"/>
  <c r="C227" i="6"/>
  <c r="C224" i="6"/>
  <c r="C202" i="6"/>
  <c r="AA35" i="22"/>
  <c r="AC35" i="22" s="1"/>
  <c r="AA61" i="22"/>
  <c r="AC61" i="22" s="1"/>
  <c r="C37" i="16"/>
  <c r="C35" i="16"/>
  <c r="C36" i="16"/>
  <c r="C34" i="16"/>
  <c r="M33" i="4"/>
  <c r="AS36" i="4"/>
  <c r="AA81" i="22" l="1"/>
  <c r="AC81" i="22"/>
  <c r="AC85" i="22" s="1"/>
  <c r="AL79" i="22" s="1"/>
  <c r="AW18" i="21"/>
  <c r="AY18" i="21" s="1"/>
  <c r="AW23" i="21"/>
  <c r="AY23" i="21" s="1"/>
  <c r="AW22" i="21"/>
  <c r="AY22" i="21" s="1"/>
  <c r="AW21" i="21"/>
  <c r="AY21" i="21" s="1"/>
  <c r="AY29" i="21" s="1"/>
  <c r="O23" i="21" s="1"/>
  <c r="AW19" i="21"/>
  <c r="AY19" i="21" s="1"/>
  <c r="AY30" i="21" s="1"/>
  <c r="AW25" i="21"/>
  <c r="AY25" i="21" s="1"/>
  <c r="AW24" i="21"/>
  <c r="AY24" i="21" s="1"/>
  <c r="AW20" i="21"/>
  <c r="AY20" i="21" s="1"/>
  <c r="AW30" i="21" s="1"/>
  <c r="O24" i="21" s="1"/>
  <c r="AX75" i="21"/>
  <c r="AX63" i="21"/>
  <c r="AX51" i="21"/>
  <c r="AX39" i="21"/>
  <c r="AX74" i="21"/>
  <c r="AX62" i="21"/>
  <c r="AX50" i="21"/>
  <c r="AX38" i="21"/>
  <c r="AX73" i="21"/>
  <c r="AX61" i="21"/>
  <c r="AX49" i="21"/>
  <c r="AX72" i="21"/>
  <c r="AX60" i="21"/>
  <c r="AX48" i="21"/>
  <c r="AX71" i="21"/>
  <c r="AX59" i="21"/>
  <c r="AX47" i="21"/>
  <c r="AX70" i="21"/>
  <c r="AX58" i="21"/>
  <c r="AX46" i="21"/>
  <c r="AX69" i="21"/>
  <c r="AX57" i="21"/>
  <c r="AX45" i="21"/>
  <c r="AX68" i="21"/>
  <c r="AX56" i="21"/>
  <c r="AX44" i="21"/>
  <c r="AX67" i="21"/>
  <c r="AX55" i="21"/>
  <c r="AX43" i="21"/>
  <c r="AX66" i="21"/>
  <c r="AX54" i="21"/>
  <c r="AX42" i="21"/>
  <c r="AX53" i="21"/>
  <c r="AX41" i="21"/>
  <c r="AX64" i="21"/>
  <c r="AX52" i="21"/>
  <c r="AX40" i="21"/>
  <c r="AX65" i="21"/>
  <c r="AC78" i="22"/>
  <c r="AL72" i="22" s="1"/>
  <c r="AC63" i="22"/>
  <c r="AL58" i="22" s="1"/>
  <c r="AC52" i="22"/>
  <c r="AC57" i="22" s="1"/>
  <c r="AL52" i="22" s="1"/>
  <c r="AJ52" i="22"/>
  <c r="AJ40" i="22"/>
  <c r="W18" i="22"/>
  <c r="AZ94" i="22"/>
  <c r="W94" i="22" s="1"/>
  <c r="AC92" i="22"/>
  <c r="W64" i="22"/>
  <c r="AY23" i="22"/>
  <c r="L23" i="22" s="1"/>
  <c r="S53" i="18"/>
  <c r="AJ68" i="22" s="1"/>
  <c r="AG70" i="22" s="1"/>
  <c r="U15" i="17"/>
  <c r="W15" i="17"/>
  <c r="AC45" i="22"/>
  <c r="AL40" i="22" s="1"/>
  <c r="AV108" i="12"/>
  <c r="AK22" i="15"/>
  <c r="AA34" i="22" s="1"/>
  <c r="AF22" i="15"/>
  <c r="AW10" i="21"/>
  <c r="K16" i="21"/>
  <c r="P53" i="18"/>
  <c r="AV139" i="12"/>
  <c r="AV82" i="12"/>
  <c r="AV77" i="12"/>
  <c r="AV51" i="12"/>
  <c r="AJ50" i="12" s="1"/>
  <c r="AV134" i="12"/>
  <c r="AV113" i="12"/>
  <c r="AV61" i="12"/>
  <c r="AV35" i="12"/>
  <c r="AV56" i="12"/>
  <c r="AV30" i="12"/>
  <c r="AV103" i="12"/>
  <c r="AV129" i="12"/>
  <c r="AJ128" i="12" s="1"/>
  <c r="AX129" i="12" s="1"/>
  <c r="AF143" i="12" s="1"/>
  <c r="AV87" i="12"/>
  <c r="AL65" i="22"/>
  <c r="AG67" i="22"/>
  <c r="AG66" i="22"/>
  <c r="AG65" i="22"/>
  <c r="W25" i="22"/>
  <c r="M36" i="4"/>
  <c r="AS37" i="4"/>
  <c r="P32" i="2"/>
  <c r="J614" i="2" s="1"/>
  <c r="AS33" i="2"/>
  <c r="AL86" i="22" l="1"/>
  <c r="O42" i="21"/>
  <c r="O60" i="21"/>
  <c r="O51" i="21"/>
  <c r="O33" i="21"/>
  <c r="O32" i="21"/>
  <c r="O59" i="21"/>
  <c r="O50" i="21"/>
  <c r="O41" i="21"/>
  <c r="AX51" i="12"/>
  <c r="AF65" i="12" s="1"/>
  <c r="AD28" i="22" s="1"/>
  <c r="AG28" i="22" s="1"/>
  <c r="AA28" i="22"/>
  <c r="AC34" i="22"/>
  <c r="AC39" i="22" s="1"/>
  <c r="AL33" i="22" s="1"/>
  <c r="AJ33" i="22"/>
  <c r="AZ95" i="22"/>
  <c r="W95" i="22" s="1"/>
  <c r="AL87" i="22"/>
  <c r="AL93" i="22" s="1"/>
  <c r="AY26" i="22"/>
  <c r="L26" i="22" s="1"/>
  <c r="V53" i="18"/>
  <c r="Y53" i="18" s="1"/>
  <c r="AL68" i="22"/>
  <c r="AL71" i="22" s="1"/>
  <c r="AG68" i="22"/>
  <c r="AS36" i="2"/>
  <c r="P33" i="2"/>
  <c r="J681" i="2" s="1"/>
  <c r="AS38" i="4"/>
  <c r="M37" i="4"/>
  <c r="AY33" i="22" l="1"/>
  <c r="AY40" i="22" s="1"/>
  <c r="M38" i="4"/>
  <c r="AS39" i="4"/>
  <c r="AS37" i="2"/>
  <c r="P36" i="2"/>
  <c r="J748" i="2" s="1"/>
  <c r="L33" i="22" l="1"/>
  <c r="AS38" i="2"/>
  <c r="P37" i="2"/>
  <c r="J815" i="2" s="1"/>
  <c r="L40" i="22"/>
  <c r="AY46" i="22"/>
  <c r="AS40" i="4"/>
  <c r="M39" i="4"/>
  <c r="L46" i="22" l="1"/>
  <c r="AY52" i="22"/>
  <c r="AS41" i="4"/>
  <c r="M40" i="4"/>
  <c r="AS39" i="2"/>
  <c r="P38" i="2"/>
  <c r="J881" i="2" s="1"/>
  <c r="AS43" i="4" l="1"/>
  <c r="M41" i="4"/>
  <c r="L52" i="22"/>
  <c r="AY58" i="22"/>
  <c r="AS40" i="2"/>
  <c r="P39" i="2"/>
  <c r="J949" i="2" s="1"/>
  <c r="AY65" i="22" l="1"/>
  <c r="L58" i="22"/>
  <c r="P40" i="2"/>
  <c r="J1016" i="2" s="1"/>
  <c r="AS41" i="2"/>
  <c r="AS43" i="2" s="1"/>
  <c r="M43" i="4"/>
  <c r="AS44" i="4"/>
  <c r="AS46" i="4" s="1"/>
  <c r="AS47" i="4" s="1"/>
  <c r="M47" i="4" s="1"/>
  <c r="M44" i="4" l="1"/>
  <c r="P41" i="2"/>
  <c r="J1083" i="2" s="1"/>
  <c r="AY68" i="22"/>
  <c r="AY73" i="22" s="1"/>
  <c r="AY79" i="22" s="1"/>
  <c r="L79" i="22" s="1"/>
  <c r="L65" i="22"/>
  <c r="P43" i="2" l="1"/>
  <c r="J1150" i="2" s="1"/>
  <c r="AS44" i="2"/>
  <c r="M46" i="4"/>
  <c r="L68" i="22"/>
  <c r="AS46" i="2" l="1"/>
  <c r="AS47" i="2" s="1"/>
  <c r="P44" i="2"/>
  <c r="J1216" i="2" s="1"/>
  <c r="AS49" i="4" l="1"/>
  <c r="M49" i="4" s="1"/>
  <c r="P46" i="2"/>
  <c r="J1288" i="2" s="1"/>
  <c r="AY87" i="22"/>
  <c r="L87" i="22" s="1"/>
  <c r="AS49" i="2" l="1"/>
  <c r="P49" i="2" s="1"/>
  <c r="J1423" i="2" s="1"/>
  <c r="P47" i="2"/>
  <c r="J1354" i="2" s="1"/>
  <c r="L72" i="22"/>
  <c r="AU25" i="12"/>
  <c r="AV25" i="12" s="1"/>
  <c r="AJ24" i="12" s="1"/>
  <c r="AA27" i="22" s="1"/>
  <c r="AX25" i="12" l="1"/>
  <c r="AF39" i="12" s="1"/>
  <c r="AD27" i="22" s="1"/>
  <c r="AG27" i="22" s="1"/>
  <c r="AG32" i="22" s="1"/>
  <c r="AL26" i="22" l="1"/>
  <c r="AL64" i="22" s="1"/>
  <c r="AL94"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FINE_User</author>
  </authors>
  <commentList>
    <comment ref="E2" authorId="0" shapeId="0" xr:uid="{00000000-0006-0000-0000-000002000000}">
      <text>
        <r>
          <rPr>
            <b/>
            <sz val="9"/>
            <color indexed="81"/>
            <rFont val="MS P ゴシック"/>
            <family val="3"/>
            <charset val="128"/>
          </rPr>
          <t>【事務局入力欄】
更新時にセルB2と同じ値にすること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FINE_User</author>
  </authors>
  <commentList>
    <comment ref="N14" authorId="0" shapeId="0" xr:uid="{00000000-0006-0000-0500-000001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4" authorId="0" shapeId="0" xr:uid="{00000000-0006-0000-0500-000002000000}">
      <text>
        <r>
          <rPr>
            <sz val="9"/>
            <color indexed="81"/>
            <rFont val="ＭＳ Ｐゴシック"/>
            <family val="3"/>
            <charset val="128"/>
          </rPr>
          <t>標準案を上回る点を具体的に記入してください。</t>
        </r>
      </text>
    </comment>
    <comment ref="AB18" authorId="0" shapeId="0" xr:uid="{00000000-0006-0000-0500-000003000000}">
      <text>
        <r>
          <rPr>
            <sz val="9"/>
            <color indexed="81"/>
            <rFont val="ＭＳ Ｐゴシック"/>
            <family val="3"/>
            <charset val="128"/>
          </rPr>
          <t>効果を具体的に記入してください。</t>
        </r>
      </text>
    </comment>
    <comment ref="N22" authorId="0" shapeId="0" xr:uid="{00000000-0006-0000-0500-000004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22" authorId="0" shapeId="0" xr:uid="{00000000-0006-0000-0500-000005000000}">
      <text>
        <r>
          <rPr>
            <sz val="9"/>
            <color indexed="81"/>
            <rFont val="ＭＳ Ｐゴシック"/>
            <family val="3"/>
            <charset val="128"/>
          </rPr>
          <t>標準案を上回る点を具体的に記入してください。</t>
        </r>
      </text>
    </comment>
    <comment ref="AB26" authorId="0" shapeId="0" xr:uid="{00000000-0006-0000-0500-000006000000}">
      <text>
        <r>
          <rPr>
            <sz val="9"/>
            <color indexed="81"/>
            <rFont val="ＭＳ Ｐゴシック"/>
            <family val="3"/>
            <charset val="128"/>
          </rPr>
          <t>効果を具体的に記入してください。</t>
        </r>
      </text>
    </comment>
    <comment ref="N30" authorId="0" shapeId="0" xr:uid="{00000000-0006-0000-0500-000007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30" authorId="0" shapeId="0" xr:uid="{00000000-0006-0000-0500-000008000000}">
      <text>
        <r>
          <rPr>
            <sz val="9"/>
            <color indexed="81"/>
            <rFont val="ＭＳ Ｐゴシック"/>
            <family val="3"/>
            <charset val="128"/>
          </rPr>
          <t>標準案を上回る点を具体的に記入してください。</t>
        </r>
      </text>
    </comment>
    <comment ref="AB34" authorId="0" shapeId="0" xr:uid="{00000000-0006-0000-0500-000009000000}">
      <text>
        <r>
          <rPr>
            <sz val="9"/>
            <color indexed="81"/>
            <rFont val="ＭＳ Ｐゴシック"/>
            <family val="3"/>
            <charset val="128"/>
          </rPr>
          <t>効果を具体的に記入してください。</t>
        </r>
      </text>
    </comment>
    <comment ref="N38" authorId="0" shapeId="0" xr:uid="{00000000-0006-0000-0500-00000A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38" authorId="0" shapeId="0" xr:uid="{00000000-0006-0000-0500-00000B000000}">
      <text>
        <r>
          <rPr>
            <sz val="9"/>
            <color indexed="81"/>
            <rFont val="ＭＳ Ｐゴシック"/>
            <family val="3"/>
            <charset val="128"/>
          </rPr>
          <t>標準案を上回る点を具体的に記入してください。</t>
        </r>
      </text>
    </comment>
    <comment ref="AB42" authorId="0" shapeId="0" xr:uid="{00000000-0006-0000-0500-00000C000000}">
      <text>
        <r>
          <rPr>
            <sz val="9"/>
            <color indexed="81"/>
            <rFont val="ＭＳ Ｐゴシック"/>
            <family val="3"/>
            <charset val="128"/>
          </rPr>
          <t>効果を具体的に記入してください。</t>
        </r>
      </text>
    </comment>
    <comment ref="N46" authorId="0" shapeId="0" xr:uid="{00000000-0006-0000-0500-00000D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46" authorId="0" shapeId="0" xr:uid="{00000000-0006-0000-0500-00000E000000}">
      <text>
        <r>
          <rPr>
            <sz val="9"/>
            <color indexed="81"/>
            <rFont val="ＭＳ Ｐゴシック"/>
            <family val="3"/>
            <charset val="128"/>
          </rPr>
          <t>標準案を上回る点を具体的に記入してください。</t>
        </r>
      </text>
    </comment>
    <comment ref="AB50" authorId="0" shapeId="0" xr:uid="{00000000-0006-0000-0500-00000F000000}">
      <text>
        <r>
          <rPr>
            <sz val="9"/>
            <color indexed="81"/>
            <rFont val="ＭＳ Ｐゴシック"/>
            <family val="3"/>
            <charset val="128"/>
          </rPr>
          <t>効果を具体的に記入してください。</t>
        </r>
      </text>
    </comment>
    <comment ref="N74" authorId="0" shapeId="0" xr:uid="{00000000-0006-0000-0500-000010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74" authorId="0" shapeId="0" xr:uid="{00000000-0006-0000-0500-000011000000}">
      <text>
        <r>
          <rPr>
            <sz val="9"/>
            <color indexed="81"/>
            <rFont val="ＭＳ Ｐゴシック"/>
            <family val="3"/>
            <charset val="128"/>
          </rPr>
          <t>標準案を上回る点を具体的に記入してください。</t>
        </r>
      </text>
    </comment>
    <comment ref="AB78" authorId="0" shapeId="0" xr:uid="{00000000-0006-0000-0500-000012000000}">
      <text>
        <r>
          <rPr>
            <sz val="9"/>
            <color indexed="81"/>
            <rFont val="ＭＳ Ｐゴシック"/>
            <family val="3"/>
            <charset val="128"/>
          </rPr>
          <t>効果を具体的に記入してください。</t>
        </r>
      </text>
    </comment>
    <comment ref="N82" authorId="0" shapeId="0" xr:uid="{00000000-0006-0000-0500-000013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82" authorId="0" shapeId="0" xr:uid="{00000000-0006-0000-0500-000014000000}">
      <text>
        <r>
          <rPr>
            <sz val="9"/>
            <color indexed="81"/>
            <rFont val="ＭＳ Ｐゴシック"/>
            <family val="3"/>
            <charset val="128"/>
          </rPr>
          <t>標準案を上回る点を具体的に記入してください。</t>
        </r>
      </text>
    </comment>
    <comment ref="AB86" authorId="0" shapeId="0" xr:uid="{00000000-0006-0000-0500-000015000000}">
      <text>
        <r>
          <rPr>
            <sz val="9"/>
            <color indexed="81"/>
            <rFont val="ＭＳ Ｐゴシック"/>
            <family val="3"/>
            <charset val="128"/>
          </rPr>
          <t>効果を具体的に記入してください。</t>
        </r>
      </text>
    </comment>
    <comment ref="N90" authorId="0" shapeId="0" xr:uid="{00000000-0006-0000-0500-000016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90" authorId="0" shapeId="0" xr:uid="{00000000-0006-0000-0500-000017000000}">
      <text>
        <r>
          <rPr>
            <sz val="9"/>
            <color indexed="81"/>
            <rFont val="ＭＳ Ｐゴシック"/>
            <family val="3"/>
            <charset val="128"/>
          </rPr>
          <t>標準案を上回る点を具体的に記入してください。</t>
        </r>
      </text>
    </comment>
    <comment ref="AB94" authorId="0" shapeId="0" xr:uid="{00000000-0006-0000-0500-000018000000}">
      <text>
        <r>
          <rPr>
            <sz val="9"/>
            <color indexed="81"/>
            <rFont val="ＭＳ Ｐゴシック"/>
            <family val="3"/>
            <charset val="128"/>
          </rPr>
          <t>効果を具体的に記入してください。</t>
        </r>
      </text>
    </comment>
    <comment ref="N98" authorId="0" shapeId="0" xr:uid="{00000000-0006-0000-0500-000019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98" authorId="0" shapeId="0" xr:uid="{00000000-0006-0000-0500-00001A000000}">
      <text>
        <r>
          <rPr>
            <sz val="9"/>
            <color indexed="81"/>
            <rFont val="ＭＳ Ｐゴシック"/>
            <family val="3"/>
            <charset val="128"/>
          </rPr>
          <t>標準案を上回る点を具体的に記入してください。</t>
        </r>
      </text>
    </comment>
    <comment ref="AB102" authorId="0" shapeId="0" xr:uid="{00000000-0006-0000-0500-00001B000000}">
      <text>
        <r>
          <rPr>
            <sz val="9"/>
            <color indexed="81"/>
            <rFont val="ＭＳ Ｐゴシック"/>
            <family val="3"/>
            <charset val="128"/>
          </rPr>
          <t>効果を具体的に記入してください。</t>
        </r>
      </text>
    </comment>
    <comment ref="N106" authorId="0" shapeId="0" xr:uid="{00000000-0006-0000-0500-00001C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06" authorId="0" shapeId="0" xr:uid="{00000000-0006-0000-0500-00001D000000}">
      <text>
        <r>
          <rPr>
            <sz val="9"/>
            <color indexed="81"/>
            <rFont val="ＭＳ Ｐゴシック"/>
            <family val="3"/>
            <charset val="128"/>
          </rPr>
          <t>標準案を上回る点を具体的に記入してください。</t>
        </r>
      </text>
    </comment>
    <comment ref="AB110" authorId="0" shapeId="0" xr:uid="{00000000-0006-0000-0500-00001E000000}">
      <text>
        <r>
          <rPr>
            <sz val="9"/>
            <color indexed="81"/>
            <rFont val="ＭＳ Ｐゴシック"/>
            <family val="3"/>
            <charset val="128"/>
          </rPr>
          <t>効果を具体的に記入してください。</t>
        </r>
      </text>
    </comment>
    <comment ref="N134" authorId="0" shapeId="0" xr:uid="{00000000-0006-0000-0500-00001F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34" authorId="0" shapeId="0" xr:uid="{00000000-0006-0000-0500-000020000000}">
      <text>
        <r>
          <rPr>
            <sz val="9"/>
            <color indexed="81"/>
            <rFont val="ＭＳ Ｐゴシック"/>
            <family val="3"/>
            <charset val="128"/>
          </rPr>
          <t>標準案を上回る点を具体的に記入してください。</t>
        </r>
      </text>
    </comment>
    <comment ref="AB138" authorId="0" shapeId="0" xr:uid="{00000000-0006-0000-0500-000021000000}">
      <text>
        <r>
          <rPr>
            <sz val="9"/>
            <color indexed="81"/>
            <rFont val="ＭＳ Ｐゴシック"/>
            <family val="3"/>
            <charset val="128"/>
          </rPr>
          <t>効果を具体的に記入してください。</t>
        </r>
      </text>
    </comment>
    <comment ref="N142" authorId="0" shapeId="0" xr:uid="{00000000-0006-0000-0500-000022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42" authorId="0" shapeId="0" xr:uid="{00000000-0006-0000-0500-000023000000}">
      <text>
        <r>
          <rPr>
            <sz val="9"/>
            <color indexed="81"/>
            <rFont val="ＭＳ Ｐゴシック"/>
            <family val="3"/>
            <charset val="128"/>
          </rPr>
          <t>標準案を上回る点を具体的に記入してください。</t>
        </r>
      </text>
    </comment>
    <comment ref="AB146" authorId="0" shapeId="0" xr:uid="{00000000-0006-0000-0500-000024000000}">
      <text>
        <r>
          <rPr>
            <sz val="9"/>
            <color indexed="81"/>
            <rFont val="ＭＳ Ｐゴシック"/>
            <family val="3"/>
            <charset val="128"/>
          </rPr>
          <t>効果を具体的に記入してください。</t>
        </r>
      </text>
    </comment>
    <comment ref="N150" authorId="0" shapeId="0" xr:uid="{00000000-0006-0000-0500-000025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50" authorId="0" shapeId="0" xr:uid="{00000000-0006-0000-0500-000026000000}">
      <text>
        <r>
          <rPr>
            <sz val="9"/>
            <color indexed="81"/>
            <rFont val="ＭＳ Ｐゴシック"/>
            <family val="3"/>
            <charset val="128"/>
          </rPr>
          <t>標準案を上回る点を具体的に記入してください。</t>
        </r>
      </text>
    </comment>
    <comment ref="AB154" authorId="0" shapeId="0" xr:uid="{00000000-0006-0000-0500-000027000000}">
      <text>
        <r>
          <rPr>
            <sz val="9"/>
            <color indexed="81"/>
            <rFont val="ＭＳ Ｐゴシック"/>
            <family val="3"/>
            <charset val="128"/>
          </rPr>
          <t>効果を具体的に記入してください。</t>
        </r>
      </text>
    </comment>
    <comment ref="N158" authorId="0" shapeId="0" xr:uid="{00000000-0006-0000-0500-000028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58" authorId="0" shapeId="0" xr:uid="{00000000-0006-0000-0500-000029000000}">
      <text>
        <r>
          <rPr>
            <sz val="9"/>
            <color indexed="81"/>
            <rFont val="ＭＳ Ｐゴシック"/>
            <family val="3"/>
            <charset val="128"/>
          </rPr>
          <t>標準案を上回る点を具体的に記入してください。</t>
        </r>
      </text>
    </comment>
    <comment ref="AB162" authorId="0" shapeId="0" xr:uid="{00000000-0006-0000-0500-00002A000000}">
      <text>
        <r>
          <rPr>
            <sz val="9"/>
            <color indexed="81"/>
            <rFont val="ＭＳ Ｐゴシック"/>
            <family val="3"/>
            <charset val="128"/>
          </rPr>
          <t>効果を具体的に記入してください。</t>
        </r>
      </text>
    </comment>
    <comment ref="N166" authorId="0" shapeId="0" xr:uid="{00000000-0006-0000-0500-00002B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66" authorId="0" shapeId="0" xr:uid="{00000000-0006-0000-0500-00002C000000}">
      <text>
        <r>
          <rPr>
            <sz val="9"/>
            <color indexed="81"/>
            <rFont val="ＭＳ Ｐゴシック"/>
            <family val="3"/>
            <charset val="128"/>
          </rPr>
          <t>標準案を上回る点を具体的に記入してください。</t>
        </r>
      </text>
    </comment>
    <comment ref="AB170" authorId="0" shapeId="0" xr:uid="{00000000-0006-0000-0500-00002D000000}">
      <text>
        <r>
          <rPr>
            <sz val="9"/>
            <color indexed="81"/>
            <rFont val="ＭＳ Ｐゴシック"/>
            <family val="3"/>
            <charset val="128"/>
          </rPr>
          <t>効果を具体的に記入してください。</t>
        </r>
      </text>
    </comment>
    <comment ref="N194" authorId="0" shapeId="0" xr:uid="{00000000-0006-0000-0500-00002E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194" authorId="0" shapeId="0" xr:uid="{00000000-0006-0000-0500-00002F000000}">
      <text>
        <r>
          <rPr>
            <sz val="9"/>
            <color indexed="81"/>
            <rFont val="ＭＳ Ｐゴシック"/>
            <family val="3"/>
            <charset val="128"/>
          </rPr>
          <t>標準案を上回る点を具体的に記入してください。</t>
        </r>
      </text>
    </comment>
    <comment ref="AB198" authorId="0" shapeId="0" xr:uid="{00000000-0006-0000-0500-000030000000}">
      <text>
        <r>
          <rPr>
            <sz val="9"/>
            <color indexed="81"/>
            <rFont val="ＭＳ Ｐゴシック"/>
            <family val="3"/>
            <charset val="128"/>
          </rPr>
          <t>効果を具体的に記入してください。</t>
        </r>
      </text>
    </comment>
    <comment ref="N202" authorId="0" shapeId="0" xr:uid="{00000000-0006-0000-0500-000031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202" authorId="0" shapeId="0" xr:uid="{00000000-0006-0000-0500-000032000000}">
      <text>
        <r>
          <rPr>
            <sz val="9"/>
            <color indexed="81"/>
            <rFont val="ＭＳ Ｐゴシック"/>
            <family val="3"/>
            <charset val="128"/>
          </rPr>
          <t>標準案を上回る点を具体的に記入してください。</t>
        </r>
      </text>
    </comment>
    <comment ref="AB206" authorId="0" shapeId="0" xr:uid="{00000000-0006-0000-0500-000033000000}">
      <text>
        <r>
          <rPr>
            <sz val="9"/>
            <color indexed="81"/>
            <rFont val="ＭＳ Ｐゴシック"/>
            <family val="3"/>
            <charset val="128"/>
          </rPr>
          <t>効果を具体的に記入してください。</t>
        </r>
      </text>
    </comment>
    <comment ref="N210" authorId="0" shapeId="0" xr:uid="{00000000-0006-0000-0500-000034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210" authorId="0" shapeId="0" xr:uid="{00000000-0006-0000-0500-000035000000}">
      <text>
        <r>
          <rPr>
            <sz val="9"/>
            <color indexed="81"/>
            <rFont val="ＭＳ Ｐゴシック"/>
            <family val="3"/>
            <charset val="128"/>
          </rPr>
          <t>標準案を上回る点を具体的に記入してください。</t>
        </r>
      </text>
    </comment>
    <comment ref="AB214" authorId="0" shapeId="0" xr:uid="{00000000-0006-0000-0500-000036000000}">
      <text>
        <r>
          <rPr>
            <sz val="9"/>
            <color indexed="81"/>
            <rFont val="ＭＳ Ｐゴシック"/>
            <family val="3"/>
            <charset val="128"/>
          </rPr>
          <t>効果を具体的に記入してください。</t>
        </r>
      </text>
    </comment>
    <comment ref="N218" authorId="0" shapeId="0" xr:uid="{00000000-0006-0000-0500-000037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218" authorId="0" shapeId="0" xr:uid="{00000000-0006-0000-0500-000038000000}">
      <text>
        <r>
          <rPr>
            <sz val="9"/>
            <color indexed="81"/>
            <rFont val="ＭＳ Ｐゴシック"/>
            <family val="3"/>
            <charset val="128"/>
          </rPr>
          <t>標準案を上回る点を具体的に記入してください。</t>
        </r>
      </text>
    </comment>
    <comment ref="AB222" authorId="0" shapeId="0" xr:uid="{00000000-0006-0000-0500-000039000000}">
      <text>
        <r>
          <rPr>
            <sz val="9"/>
            <color indexed="81"/>
            <rFont val="ＭＳ Ｐゴシック"/>
            <family val="3"/>
            <charset val="128"/>
          </rPr>
          <t>効果を具体的に記入してください。</t>
        </r>
      </text>
    </comment>
    <comment ref="N226" authorId="0" shapeId="0" xr:uid="{00000000-0006-0000-0500-00003A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・実施内容は１つのみ記入してください。複数の実施内容が記載された項目は追加提案としません。</t>
        </r>
      </text>
    </comment>
    <comment ref="AB226" authorId="0" shapeId="0" xr:uid="{00000000-0006-0000-0500-00003B000000}">
      <text>
        <r>
          <rPr>
            <sz val="9"/>
            <color indexed="81"/>
            <rFont val="ＭＳ Ｐゴシック"/>
            <family val="3"/>
            <charset val="128"/>
          </rPr>
          <t>標準案を上回る点を具体的に記入してください。</t>
        </r>
      </text>
    </comment>
    <comment ref="AB230" authorId="0" shapeId="0" xr:uid="{00000000-0006-0000-0500-00003C000000}">
      <text>
        <r>
          <rPr>
            <sz val="9"/>
            <color indexed="81"/>
            <rFont val="ＭＳ Ｐゴシック"/>
            <family val="3"/>
            <charset val="128"/>
          </rPr>
          <t>効果を具体的に記入してください。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FINE_User</author>
  </authors>
  <commentList>
    <comment ref="G23" authorId="0" shapeId="0" xr:uid="{00000000-0006-0000-0600-000001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・実施内容は１つのみ記入してください。複数の実施内容が記載された場合，追加提案としない。</t>
        </r>
      </text>
    </comment>
    <comment ref="G37" authorId="0" shapeId="0" xr:uid="{00000000-0006-0000-0600-000002000000}">
      <text>
        <r>
          <rPr>
            <sz val="9"/>
            <color indexed="81"/>
            <rFont val="ＭＳ Ｐゴシック"/>
            <family val="3"/>
            <charset val="128"/>
          </rPr>
          <t>・数量，場所，期間，仕様等は具体的に記入してください。具体的に記載されていない場合，追加提案としません。
・実施内容は１つのみ記入してください。複数の実施内容が記載された場合，追加提案としない。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K16" authorId="0" shapeId="0" xr:uid="{89710818-31BE-4A7F-B6D7-C74E09DB0259}">
      <text>
        <r>
          <rPr>
            <b/>
            <sz val="9"/>
            <color indexed="81"/>
            <rFont val="MS P ゴシック"/>
            <family val="3"/>
            <charset val="128"/>
          </rPr>
          <t>Administrator:</t>
        </r>
        <r>
          <rPr>
            <sz val="9"/>
            <color indexed="81"/>
            <rFont val="MS P ゴシック"/>
            <family val="3"/>
            <charset val="128"/>
          </rPr>
          <t xml:space="preserve">
本市⇒本企業団</t>
        </r>
      </text>
    </comment>
  </commentList>
</comments>
</file>

<file path=xl/sharedStrings.xml><?xml version="1.0" encoding="utf-8"?>
<sst xmlns="http://schemas.openxmlformats.org/spreadsheetml/2006/main" count="4239" uniqueCount="1364">
  <si>
    <t>更新履歴</t>
    <rPh sb="0" eb="2">
      <t>コウシン</t>
    </rPh>
    <rPh sb="2" eb="4">
      <t>リレキ</t>
    </rPh>
    <phoneticPr fontId="1"/>
  </si>
  <si>
    <t>工事件名</t>
    <rPh sb="0" eb="2">
      <t>コウジ</t>
    </rPh>
    <rPh sb="2" eb="4">
      <t>ケンメイ</t>
    </rPh>
    <phoneticPr fontId="1"/>
  </si>
  <si>
    <t>公告日</t>
    <phoneticPr fontId="1"/>
  </si>
  <si>
    <t>発注形態</t>
    <phoneticPr fontId="1"/>
  </si>
  <si>
    <t>平成</t>
    <rPh sb="0" eb="2">
      <t>ヘイセイ</t>
    </rPh>
    <phoneticPr fontId="1"/>
  </si>
  <si>
    <t>年</t>
    <rPh sb="0" eb="1">
      <t>ネン</t>
    </rPh>
    <phoneticPr fontId="1"/>
  </si>
  <si>
    <t>月</t>
    <rPh sb="0" eb="1">
      <t>ガツ</t>
    </rPh>
    <phoneticPr fontId="1"/>
  </si>
  <si>
    <t>日</t>
    <rPh sb="0" eb="1">
      <t>ニチ</t>
    </rPh>
    <phoneticPr fontId="1"/>
  </si>
  <si>
    <t>あて先</t>
    <phoneticPr fontId="1"/>
  </si>
  <si>
    <t>型式</t>
    <rPh sb="0" eb="2">
      <t>カタシキ</t>
    </rPh>
    <phoneticPr fontId="1"/>
  </si>
  <si>
    <t>業種</t>
    <rPh sb="0" eb="2">
      <t>ギョウシュ</t>
    </rPh>
    <phoneticPr fontId="1"/>
  </si>
  <si>
    <t>一般土木，管２種</t>
    <rPh sb="0" eb="2">
      <t>イッパン</t>
    </rPh>
    <rPh sb="2" eb="4">
      <t>ドボク</t>
    </rPh>
    <rPh sb="5" eb="6">
      <t>カン</t>
    </rPh>
    <rPh sb="7" eb="8">
      <t>シュ</t>
    </rPh>
    <phoneticPr fontId="3"/>
  </si>
  <si>
    <t>Ｐ・Ｃ</t>
  </si>
  <si>
    <t>体育施設</t>
    <rPh sb="0" eb="2">
      <t>タイイク</t>
    </rPh>
    <rPh sb="2" eb="4">
      <t>シセツ</t>
    </rPh>
    <phoneticPr fontId="3"/>
  </si>
  <si>
    <t>港湾土木</t>
    <rPh sb="0" eb="2">
      <t>コウワン</t>
    </rPh>
    <rPh sb="2" eb="4">
      <t>ドボク</t>
    </rPh>
    <phoneticPr fontId="3"/>
  </si>
  <si>
    <t>建築</t>
    <rPh sb="0" eb="2">
      <t>ケンチク</t>
    </rPh>
    <phoneticPr fontId="3"/>
  </si>
  <si>
    <t>大工</t>
    <rPh sb="0" eb="2">
      <t>ダイク</t>
    </rPh>
    <phoneticPr fontId="3"/>
  </si>
  <si>
    <t>左官</t>
    <rPh sb="0" eb="2">
      <t>サカン</t>
    </rPh>
    <phoneticPr fontId="3"/>
  </si>
  <si>
    <t>交通安全施設</t>
    <rPh sb="0" eb="2">
      <t>コウツウ</t>
    </rPh>
    <rPh sb="2" eb="4">
      <t>アンゼン</t>
    </rPh>
    <rPh sb="4" eb="6">
      <t>シセツ</t>
    </rPh>
    <phoneticPr fontId="3"/>
  </si>
  <si>
    <t>法面</t>
    <rPh sb="0" eb="2">
      <t>ノリメン</t>
    </rPh>
    <phoneticPr fontId="3"/>
  </si>
  <si>
    <t>グラウト</t>
  </si>
  <si>
    <t>解体</t>
    <rPh sb="0" eb="2">
      <t>カイタイ</t>
    </rPh>
    <phoneticPr fontId="3"/>
  </si>
  <si>
    <t>フェンス</t>
  </si>
  <si>
    <t>その他のとび・土工・コンクリート</t>
    <rPh sb="2" eb="3">
      <t>タ</t>
    </rPh>
    <rPh sb="7" eb="8">
      <t>ツチ</t>
    </rPh>
    <rPh sb="8" eb="9">
      <t>コウ</t>
    </rPh>
    <phoneticPr fontId="3"/>
  </si>
  <si>
    <t>石</t>
    <rPh sb="0" eb="1">
      <t>イシ</t>
    </rPh>
    <phoneticPr fontId="3"/>
  </si>
  <si>
    <t>屋根</t>
    <rPh sb="0" eb="2">
      <t>ヤネ</t>
    </rPh>
    <phoneticPr fontId="3"/>
  </si>
  <si>
    <t>電気</t>
    <rPh sb="0" eb="2">
      <t>デンキ</t>
    </rPh>
    <phoneticPr fontId="3"/>
  </si>
  <si>
    <t>管</t>
    <rPh sb="0" eb="1">
      <t>カン</t>
    </rPh>
    <phoneticPr fontId="3"/>
  </si>
  <si>
    <t>タイル・れんが・ブロック</t>
  </si>
  <si>
    <t>鋼構造物</t>
    <rPh sb="0" eb="1">
      <t>コウ</t>
    </rPh>
    <rPh sb="1" eb="4">
      <t>コウゾウブツ</t>
    </rPh>
    <phoneticPr fontId="3"/>
  </si>
  <si>
    <t>ほ装</t>
    <rPh sb="1" eb="2">
      <t>ソウ</t>
    </rPh>
    <phoneticPr fontId="3"/>
  </si>
  <si>
    <t>板金</t>
    <rPh sb="0" eb="2">
      <t>バンキン</t>
    </rPh>
    <phoneticPr fontId="3"/>
  </si>
  <si>
    <t>ガラス</t>
  </si>
  <si>
    <t>塗装</t>
    <rPh sb="0" eb="2">
      <t>トソウ</t>
    </rPh>
    <phoneticPr fontId="3"/>
  </si>
  <si>
    <t>防水</t>
    <rPh sb="0" eb="2">
      <t>ボウスイ</t>
    </rPh>
    <phoneticPr fontId="3"/>
  </si>
  <si>
    <t>畳</t>
    <rPh sb="0" eb="1">
      <t>タタミ</t>
    </rPh>
    <phoneticPr fontId="3"/>
  </si>
  <si>
    <t>襖</t>
    <rPh sb="0" eb="1">
      <t>フスマ</t>
    </rPh>
    <phoneticPr fontId="3"/>
  </si>
  <si>
    <t>内装インテリア</t>
    <rPh sb="0" eb="2">
      <t>ナイソウ</t>
    </rPh>
    <phoneticPr fontId="3"/>
  </si>
  <si>
    <t>黒板</t>
    <rPh sb="0" eb="2">
      <t>コクバン</t>
    </rPh>
    <phoneticPr fontId="3"/>
  </si>
  <si>
    <t>熱絶縁</t>
    <rPh sb="0" eb="1">
      <t>ネツ</t>
    </rPh>
    <rPh sb="1" eb="3">
      <t>ゼツエン</t>
    </rPh>
    <phoneticPr fontId="3"/>
  </si>
  <si>
    <t>電気通信</t>
    <rPh sb="0" eb="2">
      <t>デンキ</t>
    </rPh>
    <rPh sb="2" eb="4">
      <t>ツウシン</t>
    </rPh>
    <phoneticPr fontId="3"/>
  </si>
  <si>
    <t>造園</t>
    <rPh sb="0" eb="2">
      <t>ゾウエン</t>
    </rPh>
    <phoneticPr fontId="3"/>
  </si>
  <si>
    <t>さく井</t>
    <rPh sb="2" eb="3">
      <t>イ</t>
    </rPh>
    <phoneticPr fontId="3"/>
  </si>
  <si>
    <t>木製建具</t>
    <rPh sb="0" eb="2">
      <t>モクセイ</t>
    </rPh>
    <rPh sb="2" eb="4">
      <t>タテグ</t>
    </rPh>
    <phoneticPr fontId="3"/>
  </si>
  <si>
    <t>金属製建具</t>
    <rPh sb="0" eb="3">
      <t>キンゾクセイ</t>
    </rPh>
    <rPh sb="3" eb="5">
      <t>タテグ</t>
    </rPh>
    <phoneticPr fontId="3"/>
  </si>
  <si>
    <t>その他の建具</t>
    <rPh sb="2" eb="3">
      <t>タ</t>
    </rPh>
    <rPh sb="4" eb="6">
      <t>タテグ</t>
    </rPh>
    <phoneticPr fontId="3"/>
  </si>
  <si>
    <t>消防施設</t>
    <rPh sb="0" eb="2">
      <t>ショウボウ</t>
    </rPh>
    <rPh sb="2" eb="4">
      <t>シセツ</t>
    </rPh>
    <phoneticPr fontId="3"/>
  </si>
  <si>
    <t>機械</t>
    <rPh sb="0" eb="2">
      <t>キカイ</t>
    </rPh>
    <phoneticPr fontId="3"/>
  </si>
  <si>
    <t>体育遊戯施設</t>
    <rPh sb="0" eb="2">
      <t>タイイク</t>
    </rPh>
    <rPh sb="2" eb="4">
      <t>ユウギ</t>
    </rPh>
    <rPh sb="4" eb="6">
      <t>シセツ</t>
    </rPh>
    <phoneticPr fontId="3"/>
  </si>
  <si>
    <t>船舶造船</t>
    <rPh sb="0" eb="2">
      <t>センパク</t>
    </rPh>
    <rPh sb="2" eb="4">
      <t>ゾウセン</t>
    </rPh>
    <phoneticPr fontId="3"/>
  </si>
  <si>
    <t>鉄道車両</t>
    <rPh sb="0" eb="2">
      <t>テツドウ</t>
    </rPh>
    <rPh sb="2" eb="4">
      <t>シャリョウ</t>
    </rPh>
    <phoneticPr fontId="3"/>
  </si>
  <si>
    <t>管１種</t>
    <rPh sb="0" eb="1">
      <t>カン</t>
    </rPh>
    <rPh sb="2" eb="3">
      <t>シュ</t>
    </rPh>
    <phoneticPr fontId="3"/>
  </si>
  <si>
    <t>提案項目</t>
    <rPh sb="0" eb="2">
      <t>テイアン</t>
    </rPh>
    <rPh sb="2" eb="4">
      <t>コウモク</t>
    </rPh>
    <phoneticPr fontId="1"/>
  </si>
  <si>
    <t>技術提案</t>
    <rPh sb="0" eb="2">
      <t>ギジュツ</t>
    </rPh>
    <rPh sb="2" eb="4">
      <t>テイアン</t>
    </rPh>
    <phoneticPr fontId="1"/>
  </si>
  <si>
    <t>問</t>
    <rPh sb="0" eb="1">
      <t>モン</t>
    </rPh>
    <phoneticPr fontId="1"/>
  </si>
  <si>
    <t>評価項目</t>
    <rPh sb="0" eb="2">
      <t>ヒョウカ</t>
    </rPh>
    <rPh sb="2" eb="4">
      <t>コウモク</t>
    </rPh>
    <phoneticPr fontId="1"/>
  </si>
  <si>
    <t>標準案</t>
    <rPh sb="0" eb="2">
      <t>ヒョウジュン</t>
    </rPh>
    <rPh sb="2" eb="3">
      <t>アン</t>
    </rPh>
    <phoneticPr fontId="1"/>
  </si>
  <si>
    <t>評価項目②</t>
    <phoneticPr fontId="1"/>
  </si>
  <si>
    <t>評価項目③</t>
    <phoneticPr fontId="1"/>
  </si>
  <si>
    <t>評価項目④</t>
    <phoneticPr fontId="1"/>
  </si>
  <si>
    <t>：リストより選択する箇所</t>
    <rPh sb="6" eb="8">
      <t>センタク</t>
    </rPh>
    <rPh sb="10" eb="12">
      <t>カショ</t>
    </rPh>
    <phoneticPr fontId="1"/>
  </si>
  <si>
    <t>評価項目①</t>
    <phoneticPr fontId="1"/>
  </si>
  <si>
    <t>評価項目①</t>
    <phoneticPr fontId="1"/>
  </si>
  <si>
    <t>における</t>
    <phoneticPr fontId="1"/>
  </si>
  <si>
    <t>企業評価項目</t>
    <phoneticPr fontId="1"/>
  </si>
  <si>
    <t>工事成績の実績</t>
    <phoneticPr fontId="1"/>
  </si>
  <si>
    <t>企業の施工能力</t>
    <phoneticPr fontId="1"/>
  </si>
  <si>
    <t>技術者の能力</t>
    <phoneticPr fontId="1"/>
  </si>
  <si>
    <t>資格の保有状況</t>
    <phoneticPr fontId="1"/>
  </si>
  <si>
    <t>社会貢献・地域貢献</t>
    <phoneticPr fontId="1"/>
  </si>
  <si>
    <t>本店所在地</t>
    <phoneticPr fontId="1"/>
  </si>
  <si>
    <t>○</t>
    <phoneticPr fontId="1"/>
  </si>
  <si>
    <t>×</t>
    <phoneticPr fontId="1"/>
  </si>
  <si>
    <t>同種工事条件</t>
    <phoneticPr fontId="1"/>
  </si>
  <si>
    <t>の施工実績</t>
    <phoneticPr fontId="1"/>
  </si>
  <si>
    <t>着目点</t>
    <phoneticPr fontId="1"/>
  </si>
  <si>
    <t>金額条件</t>
    <rPh sb="0" eb="2">
      <t>キンガク</t>
    </rPh>
    <rPh sb="2" eb="4">
      <t>ジョウケン</t>
    </rPh>
    <phoneticPr fontId="1"/>
  </si>
  <si>
    <t>円以上の工事</t>
    <phoneticPr fontId="1"/>
  </si>
  <si>
    <t>対象機関</t>
    <phoneticPr fontId="1"/>
  </si>
  <si>
    <t>選択項目（品質管理への取り組み　または　建設業労働災害防止協会加入状況）</t>
    <rPh sb="0" eb="2">
      <t>センタク</t>
    </rPh>
    <rPh sb="2" eb="4">
      <t>コウモク</t>
    </rPh>
    <phoneticPr fontId="1"/>
  </si>
  <si>
    <t>：直接入力する箇所</t>
    <rPh sb="1" eb="3">
      <t>チョクセツ</t>
    </rPh>
    <rPh sb="3" eb="5">
      <t>ニュウリョク</t>
    </rPh>
    <rPh sb="7" eb="9">
      <t>カショ</t>
    </rPh>
    <phoneticPr fontId="1"/>
  </si>
  <si>
    <t>日付</t>
    <rPh sb="0" eb="2">
      <t>ヒヅケ</t>
    </rPh>
    <phoneticPr fontId="1"/>
  </si>
  <si>
    <t>更新内容</t>
    <rPh sb="0" eb="2">
      <t>コウシン</t>
    </rPh>
    <rPh sb="2" eb="4">
      <t>ナイヨウ</t>
    </rPh>
    <phoneticPr fontId="1"/>
  </si>
  <si>
    <t>Ver</t>
    <phoneticPr fontId="1"/>
  </si>
  <si>
    <t>更新</t>
    <rPh sb="0" eb="2">
      <t>コウシン</t>
    </rPh>
    <phoneticPr fontId="1"/>
  </si>
  <si>
    <t>評価型式：</t>
    <rPh sb="0" eb="2">
      <t>ヒョウカ</t>
    </rPh>
    <rPh sb="2" eb="4">
      <t>カタシキ</t>
    </rPh>
    <phoneticPr fontId="1"/>
  </si>
  <si>
    <t>項　　目</t>
    <rPh sb="0" eb="1">
      <t>コウ</t>
    </rPh>
    <rPh sb="3" eb="4">
      <t>メ</t>
    </rPh>
    <phoneticPr fontId="1"/>
  </si>
  <si>
    <t>配点</t>
    <rPh sb="0" eb="2">
      <t>ハイテン</t>
    </rPh>
    <phoneticPr fontId="1"/>
  </si>
  <si>
    <t>提出様式</t>
    <rPh sb="0" eb="2">
      <t>テイシュツ</t>
    </rPh>
    <rPh sb="2" eb="4">
      <t>ヨウシキ</t>
    </rPh>
    <phoneticPr fontId="1"/>
  </si>
  <si>
    <t>備　　考</t>
    <rPh sb="0" eb="1">
      <t>ソナエ</t>
    </rPh>
    <rPh sb="3" eb="4">
      <t>コウ</t>
    </rPh>
    <phoneticPr fontId="1"/>
  </si>
  <si>
    <t>技術提案書提出表紙</t>
    <rPh sb="0" eb="2">
      <t>ギジュツ</t>
    </rPh>
    <rPh sb="2" eb="5">
      <t>テイアンショ</t>
    </rPh>
    <rPh sb="5" eb="7">
      <t>テイシュツ</t>
    </rPh>
    <rPh sb="7" eb="9">
      <t>ヒョウシ</t>
    </rPh>
    <phoneticPr fontId="1"/>
  </si>
  <si>
    <t>－</t>
    <phoneticPr fontId="1"/>
  </si>
  <si>
    <t>様式1</t>
    <rPh sb="0" eb="2">
      <t>ヨウシキ</t>
    </rPh>
    <phoneticPr fontId="1"/>
  </si>
  <si>
    <t>技術提案書チェック表</t>
    <rPh sb="0" eb="2">
      <t>ギジュツ</t>
    </rPh>
    <rPh sb="2" eb="5">
      <t>テイアンショ</t>
    </rPh>
    <rPh sb="9" eb="10">
      <t>ヒョウ</t>
    </rPh>
    <phoneticPr fontId="1"/>
  </si>
  <si>
    <t>－</t>
    <phoneticPr fontId="1"/>
  </si>
  <si>
    <t>様式2</t>
    <rPh sb="0" eb="2">
      <t>ヨウシキ</t>
    </rPh>
    <phoneticPr fontId="1"/>
  </si>
  <si>
    <t>※提出不要</t>
    <rPh sb="1" eb="3">
      <t>テイシュツ</t>
    </rPh>
    <rPh sb="3" eb="5">
      <t>フヨウ</t>
    </rPh>
    <phoneticPr fontId="1"/>
  </si>
  <si>
    <t>技術評価項目と配点</t>
    <rPh sb="0" eb="2">
      <t>ギジュツ</t>
    </rPh>
    <rPh sb="2" eb="4">
      <t>ヒョウカ</t>
    </rPh>
    <rPh sb="4" eb="6">
      <t>コウモク</t>
    </rPh>
    <rPh sb="7" eb="9">
      <t>ハイテン</t>
    </rPh>
    <phoneticPr fontId="1"/>
  </si>
  <si>
    <t>様式5</t>
    <rPh sb="0" eb="2">
      <t>ヨウシキ</t>
    </rPh>
    <phoneticPr fontId="1"/>
  </si>
  <si>
    <t>※任意提出</t>
    <rPh sb="1" eb="3">
      <t>ニンイ</t>
    </rPh>
    <rPh sb="3" eb="5">
      <t>テイシュツ</t>
    </rPh>
    <phoneticPr fontId="1"/>
  </si>
  <si>
    <t>◆配点合計：</t>
    <rPh sb="1" eb="3">
      <t>ハイテン</t>
    </rPh>
    <rPh sb="3" eb="5">
      <t>ゴウケイ</t>
    </rPh>
    <phoneticPr fontId="1"/>
  </si>
  <si>
    <t>集計表</t>
    <rPh sb="0" eb="3">
      <t>シュウケイヒョウ</t>
    </rPh>
    <phoneticPr fontId="1"/>
  </si>
  <si>
    <t>－</t>
    <phoneticPr fontId="1"/>
  </si>
  <si>
    <t>様式15</t>
    <rPh sb="0" eb="2">
      <t>ヨウシキ</t>
    </rPh>
    <phoneticPr fontId="1"/>
  </si>
  <si>
    <t>①</t>
    <phoneticPr fontId="1"/>
  </si>
  <si>
    <t>②</t>
    <phoneticPr fontId="1"/>
  </si>
  <si>
    <t>③</t>
    <phoneticPr fontId="1"/>
  </si>
  <si>
    <t>④</t>
    <phoneticPr fontId="1"/>
  </si>
  <si>
    <t>様式3-1</t>
    <rPh sb="0" eb="2">
      <t>ヨウシキ</t>
    </rPh>
    <phoneticPr fontId="1"/>
  </si>
  <si>
    <t>様式3-2</t>
    <rPh sb="0" eb="2">
      <t>ヨウシキ</t>
    </rPh>
    <phoneticPr fontId="1"/>
  </si>
  <si>
    <t>様式3-3</t>
    <rPh sb="0" eb="2">
      <t>ヨウシキ</t>
    </rPh>
    <phoneticPr fontId="1"/>
  </si>
  <si>
    <t>様式3-4</t>
    <rPh sb="0" eb="2">
      <t>ヨウシキ</t>
    </rPh>
    <phoneticPr fontId="1"/>
  </si>
  <si>
    <t>施工上の提案</t>
    <rPh sb="0" eb="2">
      <t>セコウ</t>
    </rPh>
    <rPh sb="2" eb="3">
      <t>ジョウ</t>
    </rPh>
    <rPh sb="4" eb="6">
      <t>テイアン</t>
    </rPh>
    <phoneticPr fontId="1"/>
  </si>
  <si>
    <t>評価項目</t>
    <phoneticPr fontId="1"/>
  </si>
  <si>
    <t>評価項目</t>
    <phoneticPr fontId="1"/>
  </si>
  <si>
    <t>について</t>
    <phoneticPr fontId="1"/>
  </si>
  <si>
    <t>について</t>
    <phoneticPr fontId="1"/>
  </si>
  <si>
    <t>工事成績の実績</t>
    <rPh sb="0" eb="2">
      <t>コウジ</t>
    </rPh>
    <rPh sb="2" eb="4">
      <t>セイセキ</t>
    </rPh>
    <rPh sb="5" eb="7">
      <t>ジッセキ</t>
    </rPh>
    <phoneticPr fontId="1"/>
  </si>
  <si>
    <t>工事成績優良業者の表彰実績</t>
  </si>
  <si>
    <t>同種工事の施工実績</t>
  </si>
  <si>
    <t>様式7-1</t>
    <rPh sb="0" eb="2">
      <t>ヨウシキ</t>
    </rPh>
    <phoneticPr fontId="1"/>
  </si>
  <si>
    <t>様式7-2</t>
    <rPh sb="0" eb="2">
      <t>ヨウシキ</t>
    </rPh>
    <phoneticPr fontId="1"/>
  </si>
  <si>
    <t>様式8</t>
    <rPh sb="0" eb="2">
      <t>ヨウシキ</t>
    </rPh>
    <phoneticPr fontId="1"/>
  </si>
  <si>
    <t>様式9</t>
    <rPh sb="0" eb="2">
      <t>ヨウシキ</t>
    </rPh>
    <phoneticPr fontId="1"/>
  </si>
  <si>
    <t>様式10-1</t>
    <rPh sb="0" eb="2">
      <t>ヨウシキ</t>
    </rPh>
    <phoneticPr fontId="1"/>
  </si>
  <si>
    <t>様式10-2</t>
    <rPh sb="0" eb="2">
      <t>ヨウシキ</t>
    </rPh>
    <phoneticPr fontId="1"/>
  </si>
  <si>
    <t>様式11</t>
    <rPh sb="0" eb="2">
      <t>ヨウシキ</t>
    </rPh>
    <phoneticPr fontId="1"/>
  </si>
  <si>
    <t>様式12</t>
    <rPh sb="0" eb="2">
      <t>ヨウシキ</t>
    </rPh>
    <phoneticPr fontId="1"/>
  </si>
  <si>
    <t>様式13</t>
    <rPh sb="0" eb="2">
      <t>ヨウシキ</t>
    </rPh>
    <phoneticPr fontId="1"/>
  </si>
  <si>
    <t>様式14</t>
    <rPh sb="0" eb="2">
      <t>ヨウシキ</t>
    </rPh>
    <phoneticPr fontId="1"/>
  </si>
  <si>
    <t>様式6-1</t>
    <rPh sb="0" eb="2">
      <t>ヨウシキ</t>
    </rPh>
    <phoneticPr fontId="1"/>
  </si>
  <si>
    <t>様式6-2</t>
    <rPh sb="0" eb="2">
      <t>ヨウシキ</t>
    </rPh>
    <phoneticPr fontId="1"/>
  </si>
  <si>
    <t>資格の保有状況</t>
  </si>
  <si>
    <t>同種工事の施工経験</t>
  </si>
  <si>
    <t>社会貢献・政策貢献</t>
  </si>
  <si>
    <t>本店所在地</t>
  </si>
  <si>
    <t>技術提案書提出説明書</t>
    <rPh sb="0" eb="2">
      <t>ギジュツ</t>
    </rPh>
    <rPh sb="2" eb="5">
      <t>テイアンショ</t>
    </rPh>
    <rPh sb="5" eb="7">
      <t>テイシュツ</t>
    </rPh>
    <rPh sb="7" eb="10">
      <t>セツメイショ</t>
    </rPh>
    <phoneticPr fontId="1"/>
  </si>
  <si>
    <t>１．工事名：</t>
    <rPh sb="2" eb="3">
      <t>コウ</t>
    </rPh>
    <rPh sb="3" eb="4">
      <t>コト</t>
    </rPh>
    <rPh sb="4" eb="5">
      <t>メイ</t>
    </rPh>
    <phoneticPr fontId="1"/>
  </si>
  <si>
    <t>２．総合評価に関する事項等</t>
    <rPh sb="2" eb="6">
      <t>ソウゴウヒョウカ</t>
    </rPh>
    <rPh sb="7" eb="8">
      <t>カン</t>
    </rPh>
    <rPh sb="10" eb="12">
      <t>ジコウ</t>
    </rPh>
    <rPh sb="12" eb="13">
      <t>トウ</t>
    </rPh>
    <phoneticPr fontId="1"/>
  </si>
  <si>
    <t>（１）技術評価項目及び配点，技術提案書の様式</t>
    <rPh sb="3" eb="5">
      <t>ギジュツ</t>
    </rPh>
    <rPh sb="5" eb="7">
      <t>ヒョウカ</t>
    </rPh>
    <rPh sb="7" eb="9">
      <t>コウモク</t>
    </rPh>
    <rPh sb="9" eb="10">
      <t>オヨ</t>
    </rPh>
    <rPh sb="11" eb="13">
      <t>ハイテン</t>
    </rPh>
    <rPh sb="14" eb="16">
      <t>ギジュツ</t>
    </rPh>
    <rPh sb="16" eb="19">
      <t>テイアンショ</t>
    </rPh>
    <rPh sb="20" eb="22">
      <t>ヨウシキ</t>
    </rPh>
    <phoneticPr fontId="1"/>
  </si>
  <si>
    <t>企業評価項目</t>
  </si>
  <si>
    <t>技術者の能力</t>
  </si>
  <si>
    <t>社会貢献・地域貢献</t>
  </si>
  <si>
    <t>企業の施工能力</t>
  </si>
  <si>
    <t>受注工事件数</t>
    <phoneticPr fontId="1"/>
  </si>
  <si>
    <t>地場企業の活用</t>
    <phoneticPr fontId="1"/>
  </si>
  <si>
    <t>地場企業の活用</t>
    <phoneticPr fontId="1"/>
  </si>
  <si>
    <t>地場企業への下請計画（※一般土木にて選択）</t>
    <phoneticPr fontId="1"/>
  </si>
  <si>
    <t>地場企業への下請計画</t>
    <phoneticPr fontId="1"/>
  </si>
  <si>
    <t>地場企業からの資材調達計画</t>
    <phoneticPr fontId="1"/>
  </si>
  <si>
    <t>○</t>
  </si>
  <si>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</si>
  <si>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</si>
  <si>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</si>
  <si>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</si>
  <si>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</si>
  <si>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</si>
  <si>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</si>
  <si>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</si>
  <si>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</si>
  <si>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</si>
  <si>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</si>
  <si>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</si>
  <si>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</si>
  <si>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</si>
  <si>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⑲</t>
    <phoneticPr fontId="1"/>
  </si>
  <si>
    <t>⑳</t>
    <phoneticPr fontId="1"/>
  </si>
  <si>
    <t>可否</t>
    <rPh sb="0" eb="2">
      <t>カヒ</t>
    </rPh>
    <phoneticPr fontId="1"/>
  </si>
  <si>
    <t>項目数</t>
    <rPh sb="0" eb="3">
      <t>コウモクスウ</t>
    </rPh>
    <phoneticPr fontId="1"/>
  </si>
  <si>
    <t>※評価項目毎の技術評価点は，小数第４位四捨五入で算出する。</t>
    <rPh sb="1" eb="3">
      <t>ヒョウカ</t>
    </rPh>
    <rPh sb="3" eb="5">
      <t>コウモク</t>
    </rPh>
    <rPh sb="5" eb="6">
      <t>ゴト</t>
    </rPh>
    <rPh sb="7" eb="9">
      <t>ギジュツ</t>
    </rPh>
    <rPh sb="9" eb="12">
      <t>ヒョウカテン</t>
    </rPh>
    <rPh sb="14" eb="16">
      <t>ショウスウ</t>
    </rPh>
    <rPh sb="16" eb="17">
      <t>ダイ</t>
    </rPh>
    <rPh sb="18" eb="19">
      <t>イ</t>
    </rPh>
    <rPh sb="19" eb="23">
      <t>シシャゴニュウ</t>
    </rPh>
    <rPh sb="24" eb="26">
      <t>サンシュツ</t>
    </rPh>
    <phoneticPr fontId="1"/>
  </si>
  <si>
    <t>(２)　技術提案書作成にあたっての留意点等</t>
    <phoneticPr fontId="1"/>
  </si>
  <si>
    <t>本工事における技術提案書の提出にあたっては，次の事項に注意すること。</t>
    <phoneticPr fontId="1"/>
  </si>
  <si>
    <t>①．提案項目関連</t>
    <rPh sb="2" eb="4">
      <t>テイアン</t>
    </rPh>
    <rPh sb="4" eb="6">
      <t>コウモク</t>
    </rPh>
    <rPh sb="6" eb="8">
      <t>カンレン</t>
    </rPh>
    <phoneticPr fontId="1"/>
  </si>
  <si>
    <t>ア</t>
  </si>
  <si>
    <t>イ</t>
    <phoneticPr fontId="1"/>
  </si>
  <si>
    <t>ウ</t>
    <phoneticPr fontId="1"/>
  </si>
  <si>
    <t>エ</t>
    <phoneticPr fontId="1"/>
  </si>
  <si>
    <r>
      <t>提案内容（施工上の提案に係る事項）は要求要件を満たしているが，現場条件等により提案内容の一部または全ての</t>
    </r>
    <r>
      <rPr>
        <u/>
        <sz val="10.5"/>
        <rFont val="ＭＳ ゴシック"/>
        <family val="3"/>
        <charset val="128"/>
      </rPr>
      <t>採用が困難と判断した場合，当該提案（一部または全部）については標準案での施工となる。</t>
    </r>
    <r>
      <rPr>
        <sz val="10.5"/>
        <rFont val="ＭＳ 明朝"/>
        <family val="1"/>
        <charset val="128"/>
      </rPr>
      <t>この場合，標準案での施工意思がないときは「欠格」となる。</t>
    </r>
    <rPh sb="106" eb="108">
      <t>イシ</t>
    </rPh>
    <phoneticPr fontId="1"/>
  </si>
  <si>
    <r>
      <t>提案内容（技術提案に係る事項）は要求要件を満たしているが，現場条件等により提案内容の一部または全ての</t>
    </r>
    <r>
      <rPr>
        <u/>
        <sz val="10.5"/>
        <rFont val="ＭＳ ゴシック"/>
        <family val="3"/>
        <charset val="128"/>
      </rPr>
      <t>採用が困難と判断した場合，当該提案（一部または全部）については標準案での施工となる。</t>
    </r>
    <phoneticPr fontId="1"/>
  </si>
  <si>
    <t>オ</t>
    <phoneticPr fontId="1"/>
  </si>
  <si>
    <r>
      <t>技術提案に係る各技術評価項目において，</t>
    </r>
    <r>
      <rPr>
        <u/>
        <sz val="10.5"/>
        <rFont val="ＭＳ ゴシック"/>
        <family val="3"/>
        <charset val="128"/>
      </rPr>
      <t>複数の入札参加者の提案内容が明らかに酷似しているなど，提案内容をそのまま第三者から提供を受けたと判断される場合</t>
    </r>
    <r>
      <rPr>
        <sz val="10.5"/>
        <rFont val="ＭＳ 明朝"/>
        <family val="1"/>
        <charset val="128"/>
      </rPr>
      <t>，各入札参加者の能力を適切に評価することに支障があるため，当該入札参加者の技術提案に係る提案内容は</t>
    </r>
    <r>
      <rPr>
        <u/>
        <sz val="10.5"/>
        <rFont val="ＭＳ ゴシック"/>
        <family val="3"/>
        <charset val="128"/>
      </rPr>
      <t>全て加点対象としない。</t>
    </r>
    <phoneticPr fontId="1"/>
  </si>
  <si>
    <t>カ</t>
    <phoneticPr fontId="1"/>
  </si>
  <si>
    <r>
      <t>提出を行う技術提案書の作成にあたっては，ホームページやカタログ等，第三者の資料を引用する場合，</t>
    </r>
    <r>
      <rPr>
        <u/>
        <sz val="10.5"/>
        <rFont val="ＭＳ ゴシック"/>
        <family val="3"/>
        <charset val="128"/>
      </rPr>
      <t>著作権等に留意</t>
    </r>
    <r>
      <rPr>
        <sz val="10.5"/>
        <rFont val="ＭＳ 明朝"/>
        <family val="1"/>
        <charset val="128"/>
      </rPr>
      <t>すること。また，</t>
    </r>
    <r>
      <rPr>
        <u/>
        <sz val="10.5"/>
        <rFont val="ＭＳ ゴシック"/>
        <family val="3"/>
        <charset val="128"/>
      </rPr>
      <t>引用した場合は，出典元を記載</t>
    </r>
    <r>
      <rPr>
        <sz val="10.5"/>
        <rFont val="ＭＳ 明朝"/>
        <family val="1"/>
        <charset val="128"/>
      </rPr>
      <t>すること。</t>
    </r>
    <phoneticPr fontId="1"/>
  </si>
  <si>
    <t>ウ</t>
    <phoneticPr fontId="1"/>
  </si>
  <si>
    <t>エ</t>
    <phoneticPr fontId="1"/>
  </si>
  <si>
    <t>オ</t>
    <phoneticPr fontId="1"/>
  </si>
  <si>
    <r>
      <t>施工上の提案に係る各技術評価項目において，</t>
    </r>
    <r>
      <rPr>
        <u/>
        <sz val="10.5"/>
        <rFont val="ＭＳ ゴシック"/>
        <family val="3"/>
        <charset val="128"/>
      </rPr>
      <t>複数の入札参加者の提案内容が明らかに酷似しているなど，提案内容をそのまま第三者から提供を受けたと判断される場合</t>
    </r>
    <r>
      <rPr>
        <sz val="10.5"/>
        <rFont val="ＭＳ 明朝"/>
        <family val="1"/>
        <charset val="128"/>
      </rPr>
      <t>，各入札参加者の能力を適切に評価することに支障があるため，当該入札参加者の技術提案または施工上の提案に係る提案内容は</t>
    </r>
    <r>
      <rPr>
        <u/>
        <sz val="10.5"/>
        <rFont val="ＭＳ ゴシック"/>
        <family val="3"/>
        <charset val="128"/>
      </rPr>
      <t>全て加点対象としない。</t>
    </r>
    <phoneticPr fontId="1"/>
  </si>
  <si>
    <t>WTO型，Ⅰ型用</t>
    <rPh sb="3" eb="4">
      <t>ガタ</t>
    </rPh>
    <rPh sb="6" eb="7">
      <t>ガタ</t>
    </rPh>
    <rPh sb="7" eb="8">
      <t>ヨウ</t>
    </rPh>
    <phoneticPr fontId="1"/>
  </si>
  <si>
    <t>Ⅱ型用</t>
    <rPh sb="1" eb="2">
      <t>ガタ</t>
    </rPh>
    <rPh sb="2" eb="3">
      <t>ヨウ</t>
    </rPh>
    <phoneticPr fontId="1"/>
  </si>
  <si>
    <t>②．企業評価項目関連</t>
    <rPh sb="2" eb="6">
      <t>キギョウヒョウカ</t>
    </rPh>
    <rPh sb="6" eb="8">
      <t>コウモク</t>
    </rPh>
    <rPh sb="8" eb="10">
      <t>カンレン</t>
    </rPh>
    <phoneticPr fontId="1"/>
  </si>
  <si>
    <t>■合併企業等における企業実績の評価対象について</t>
    <phoneticPr fontId="1"/>
  </si>
  <si>
    <t>■合併企業等における企業実績の評価対象について</t>
    <rPh sb="1" eb="3">
      <t>ガッペイ</t>
    </rPh>
    <rPh sb="3" eb="5">
      <t>キギョウ</t>
    </rPh>
    <rPh sb="5" eb="6">
      <t>トウ</t>
    </rPh>
    <rPh sb="10" eb="12">
      <t>キギョウ</t>
    </rPh>
    <rPh sb="12" eb="14">
      <t>ジッセキ</t>
    </rPh>
    <rPh sb="15" eb="17">
      <t>ヒョウカ</t>
    </rPh>
    <rPh sb="17" eb="19">
      <t>タイショウ</t>
    </rPh>
    <phoneticPr fontId="1"/>
  </si>
  <si>
    <t>取り扱い（※評価対象に「●」）</t>
    <rPh sb="0" eb="1">
      <t>ト</t>
    </rPh>
    <rPh sb="2" eb="3">
      <t>アツカ</t>
    </rPh>
    <rPh sb="6" eb="8">
      <t>ヒョウカ</t>
    </rPh>
    <rPh sb="8" eb="10">
      <t>タイショウ</t>
    </rPh>
    <phoneticPr fontId="1"/>
  </si>
  <si>
    <t>（Ａ）合併後企業等</t>
    <rPh sb="3" eb="6">
      <t>ガッペイゴ</t>
    </rPh>
    <rPh sb="6" eb="8">
      <t>キギョウ</t>
    </rPh>
    <rPh sb="8" eb="9">
      <t>トウ</t>
    </rPh>
    <phoneticPr fontId="1"/>
  </si>
  <si>
    <t>合併前企業等</t>
    <rPh sb="0" eb="2">
      <t>ガッペイ</t>
    </rPh>
    <rPh sb="2" eb="3">
      <t>マエ</t>
    </rPh>
    <rPh sb="3" eb="5">
      <t>キギョウ</t>
    </rPh>
    <rPh sb="5" eb="6">
      <t>トウ</t>
    </rPh>
    <phoneticPr fontId="1"/>
  </si>
  <si>
    <t>（Ｂ）存続（承継）企業等</t>
    <rPh sb="3" eb="5">
      <t>ソンゾク</t>
    </rPh>
    <rPh sb="6" eb="8">
      <t>ショウケイ</t>
    </rPh>
    <rPh sb="9" eb="11">
      <t>キギョウ</t>
    </rPh>
    <rPh sb="11" eb="12">
      <t>トウ</t>
    </rPh>
    <phoneticPr fontId="1"/>
  </si>
  <si>
    <t>（Ｃ）被合併（消滅）企業</t>
    <rPh sb="3" eb="4">
      <t>ヒ</t>
    </rPh>
    <rPh sb="4" eb="6">
      <t>ガッペイ</t>
    </rPh>
    <rPh sb="7" eb="9">
      <t>ショウメツ</t>
    </rPh>
    <rPh sb="10" eb="12">
      <t>キギョウ</t>
    </rPh>
    <phoneticPr fontId="1"/>
  </si>
  <si>
    <t>Ⅰ</t>
    <phoneticPr fontId="1"/>
  </si>
  <si>
    <t>工事成績の実績</t>
    <rPh sb="0" eb="4">
      <t>コウジセイセキ</t>
    </rPh>
    <rPh sb="5" eb="7">
      <t>ジッセキ</t>
    </rPh>
    <phoneticPr fontId="1"/>
  </si>
  <si>
    <t>●</t>
    <phoneticPr fontId="1"/>
  </si>
  <si>
    <t>●（留意点１）</t>
    <rPh sb="2" eb="5">
      <t>リュウイテン</t>
    </rPh>
    <phoneticPr fontId="1"/>
  </si>
  <si>
    <t>Ⅱ</t>
    <phoneticPr fontId="1"/>
  </si>
  <si>
    <t>優良業者の表彰実績</t>
    <rPh sb="0" eb="2">
      <t>ユウリョウ</t>
    </rPh>
    <rPh sb="2" eb="4">
      <t>ギョウシャ</t>
    </rPh>
    <rPh sb="5" eb="7">
      <t>ヒョウショウ</t>
    </rPh>
    <rPh sb="7" eb="9">
      <t>ジッセキ</t>
    </rPh>
    <phoneticPr fontId="1"/>
  </si>
  <si>
    <t>Ⅲ</t>
    <phoneticPr fontId="1"/>
  </si>
  <si>
    <t>同種工事の施工実績</t>
    <rPh sb="0" eb="2">
      <t>ドウシュ</t>
    </rPh>
    <rPh sb="2" eb="4">
      <t>コウジ</t>
    </rPh>
    <rPh sb="5" eb="7">
      <t>セコウ</t>
    </rPh>
    <rPh sb="7" eb="9">
      <t>ジッセキ</t>
    </rPh>
    <phoneticPr fontId="1"/>
  </si>
  <si>
    <t>Ⅳ</t>
    <phoneticPr fontId="1"/>
  </si>
  <si>
    <t>受注工事件数</t>
    <rPh sb="0" eb="2">
      <t>ジュチュウ</t>
    </rPh>
    <rPh sb="2" eb="4">
      <t>コウジ</t>
    </rPh>
    <rPh sb="4" eb="6">
      <t>ケンスウ</t>
    </rPh>
    <phoneticPr fontId="1"/>
  </si>
  <si>
    <t>Ⅴ</t>
    <phoneticPr fontId="1"/>
  </si>
  <si>
    <t>品質管理への取り組み</t>
    <rPh sb="0" eb="2">
      <t>ヒンシツ</t>
    </rPh>
    <rPh sb="2" eb="4">
      <t>カンリ</t>
    </rPh>
    <rPh sb="6" eb="7">
      <t>ト</t>
    </rPh>
    <rPh sb="8" eb="9">
      <t>ク</t>
    </rPh>
    <phoneticPr fontId="1"/>
  </si>
  <si>
    <t>Ⅵ</t>
    <phoneticPr fontId="1"/>
  </si>
  <si>
    <t>建設業労働災害防止協会加入状況</t>
    <rPh sb="0" eb="3">
      <t>ケンセツギョウ</t>
    </rPh>
    <rPh sb="3" eb="5">
      <t>ロウドウ</t>
    </rPh>
    <rPh sb="5" eb="7">
      <t>サイガイ</t>
    </rPh>
    <rPh sb="7" eb="9">
      <t>ボウシ</t>
    </rPh>
    <rPh sb="9" eb="11">
      <t>キョウカイ</t>
    </rPh>
    <rPh sb="11" eb="13">
      <t>カニュウ</t>
    </rPh>
    <rPh sb="13" eb="15">
      <t>ジョウキョウ</t>
    </rPh>
    <phoneticPr fontId="1"/>
  </si>
  <si>
    <t>●（※留意点２）</t>
    <rPh sb="3" eb="6">
      <t>リュウイテン</t>
    </rPh>
    <phoneticPr fontId="1"/>
  </si>
  <si>
    <t>Ⅶ</t>
    <phoneticPr fontId="1"/>
  </si>
  <si>
    <t>社会貢献・政策貢献</t>
    <rPh sb="0" eb="2">
      <t>シャカイ</t>
    </rPh>
    <rPh sb="2" eb="4">
      <t>コウケン</t>
    </rPh>
    <rPh sb="5" eb="7">
      <t>セイサク</t>
    </rPh>
    <rPh sb="7" eb="9">
      <t>コウケン</t>
    </rPh>
    <phoneticPr fontId="1"/>
  </si>
  <si>
    <t>Ⅷ</t>
    <phoneticPr fontId="1"/>
  </si>
  <si>
    <t>本店所在地</t>
    <rPh sb="0" eb="2">
      <t>ホンテン</t>
    </rPh>
    <rPh sb="2" eb="5">
      <t>ショザイチ</t>
    </rPh>
    <phoneticPr fontId="1"/>
  </si>
  <si>
    <t>●（留意点３）</t>
    <rPh sb="2" eb="5">
      <t>リュウイテン</t>
    </rPh>
    <phoneticPr fontId="1"/>
  </si>
  <si>
    <t>(３)　実施上の留意事項</t>
    <phoneticPr fontId="1"/>
  </si>
  <si>
    <t>本工事における技術提案書の提出にあたっては，次の事項に注意すること。</t>
    <phoneticPr fontId="1"/>
  </si>
  <si>
    <t>イ</t>
    <phoneticPr fontId="1"/>
  </si>
  <si>
    <t>ウ</t>
    <phoneticPr fontId="1"/>
  </si>
  <si>
    <r>
      <t>本工事における技術評価項目「技術者の能力」において，技術提案書に提示する配置予定技術者の中から１名を，本工事の入札説明書に基づき</t>
    </r>
    <r>
      <rPr>
        <u/>
        <sz val="10.5"/>
        <rFont val="ＭＳ ゴシック"/>
        <family val="3"/>
        <charset val="128"/>
      </rPr>
      <t>監理技術者</t>
    </r>
    <r>
      <rPr>
        <sz val="10.5"/>
        <rFont val="ＭＳ 明朝"/>
        <family val="1"/>
        <charset val="128"/>
      </rPr>
      <t>として配置しなければならず，</t>
    </r>
    <r>
      <rPr>
        <u/>
        <sz val="10.5"/>
        <rFont val="ＭＳ ゴシック"/>
        <family val="3"/>
        <charset val="128"/>
      </rPr>
      <t>原則途中交代できない。</t>
    </r>
    <r>
      <rPr>
        <sz val="10.5"/>
        <rFont val="ＭＳ 明朝"/>
        <family val="1"/>
        <charset val="128"/>
      </rPr>
      <t xml:space="preserve">
なお，真にやむを得ない理由があり，発注者と協議の上，工事の継続性，品質の確保等に支障がないと認められる場合に限り，途中交代が認められることがある。
</t>
    </r>
    <phoneticPr fontId="1"/>
  </si>
  <si>
    <t>(４)　その他</t>
    <rPh sb="6" eb="7">
      <t>タ</t>
    </rPh>
    <phoneticPr fontId="1"/>
  </si>
  <si>
    <t>共通</t>
    <rPh sb="0" eb="2">
      <t>キョウツウ</t>
    </rPh>
    <phoneticPr fontId="1"/>
  </si>
  <si>
    <t>WTO型用</t>
    <rPh sb="3" eb="4">
      <t>ガタ</t>
    </rPh>
    <rPh sb="4" eb="5">
      <t>ヨウ</t>
    </rPh>
    <phoneticPr fontId="1"/>
  </si>
  <si>
    <t>WTO型以外</t>
    <rPh sb="3" eb="4">
      <t>ガタ</t>
    </rPh>
    <rPh sb="4" eb="6">
      <t>イガイ</t>
    </rPh>
    <phoneticPr fontId="1"/>
  </si>
  <si>
    <t>②．企業評価項目関連はWTO型では使用しない</t>
    <rPh sb="2" eb="4">
      <t>キギョウ</t>
    </rPh>
    <rPh sb="4" eb="6">
      <t>ヒョウカ</t>
    </rPh>
    <rPh sb="6" eb="8">
      <t>コウモク</t>
    </rPh>
    <rPh sb="8" eb="10">
      <t>カンレン</t>
    </rPh>
    <rPh sb="14" eb="15">
      <t>ガタ</t>
    </rPh>
    <rPh sb="17" eb="19">
      <t>シヨウ</t>
    </rPh>
    <phoneticPr fontId="1"/>
  </si>
  <si>
    <t>技術提案書　様式３－１関連</t>
    <phoneticPr fontId="1"/>
  </si>
  <si>
    <t>（技術提案に係る事項）</t>
    <rPh sb="1" eb="3">
      <t>ギジュツ</t>
    </rPh>
    <rPh sb="3" eb="5">
      <t>テイアン</t>
    </rPh>
    <rPh sb="6" eb="7">
      <t>カカ</t>
    </rPh>
    <rPh sb="8" eb="10">
      <t>ジコウ</t>
    </rPh>
    <phoneticPr fontId="1"/>
  </si>
  <si>
    <t>着　目　点　等　</t>
    <rPh sb="0" eb="1">
      <t>キ</t>
    </rPh>
    <rPh sb="2" eb="3">
      <t>メ</t>
    </rPh>
    <rPh sb="4" eb="5">
      <t>テン</t>
    </rPh>
    <rPh sb="6" eb="7">
      <t>トウ</t>
    </rPh>
    <phoneticPr fontId="1"/>
  </si>
  <si>
    <t>１．着目点</t>
    <phoneticPr fontId="1"/>
  </si>
  <si>
    <t>２．標準案の内容（満たすべき要求要件等）</t>
  </si>
  <si>
    <t>設計図書等（設計書，仕様書など）に規定するものによる。</t>
    <phoneticPr fontId="1"/>
  </si>
  <si>
    <t>１）</t>
    <phoneticPr fontId="1"/>
  </si>
  <si>
    <t>上記着目点を踏まえて提案を行うこと。</t>
    <phoneticPr fontId="1"/>
  </si>
  <si>
    <t>２）</t>
    <phoneticPr fontId="1"/>
  </si>
  <si>
    <r>
      <rPr>
        <b/>
        <u/>
        <sz val="10.5"/>
        <rFont val="ＭＳ 明朝"/>
        <family val="1"/>
        <charset val="128"/>
      </rPr>
      <t>標準案での施工をしようとする場合にも，施工内容を記載し提出すること。</t>
    </r>
    <r>
      <rPr>
        <sz val="10.5"/>
        <rFont val="ＭＳ 明朝"/>
        <family val="1"/>
        <charset val="128"/>
      </rPr>
      <t>その場合は，本項目の加算点は０点とする。</t>
    </r>
    <phoneticPr fontId="19"/>
  </si>
  <si>
    <t>その他</t>
    <rPh sb="2" eb="3">
      <t>タ</t>
    </rPh>
    <phoneticPr fontId="1"/>
  </si>
  <si>
    <t>（a）</t>
    <phoneticPr fontId="1"/>
  </si>
  <si>
    <t>（b）</t>
    <phoneticPr fontId="1"/>
  </si>
  <si>
    <t>（c）</t>
    <phoneticPr fontId="1"/>
  </si>
  <si>
    <t>提案様式等</t>
    <phoneticPr fontId="1"/>
  </si>
  <si>
    <t>技術提案書は，提出者名を伏せて審査・評価するため，提案内容に提出者が特定される記載をしてはならない。</t>
    <phoneticPr fontId="1"/>
  </si>
  <si>
    <t>（d）</t>
    <phoneticPr fontId="1"/>
  </si>
  <si>
    <t>技術提案書　様式３－２関連</t>
    <phoneticPr fontId="1"/>
  </si>
  <si>
    <t>C25で"○","－"を判定</t>
    <rPh sb="12" eb="14">
      <t>ハンテイ</t>
    </rPh>
    <phoneticPr fontId="1"/>
  </si>
  <si>
    <t>C24で"○","－"を判定</t>
    <rPh sb="12" eb="14">
      <t>ハンテイ</t>
    </rPh>
    <phoneticPr fontId="1"/>
  </si>
  <si>
    <t>C23で"○","－"を判定</t>
    <rPh sb="12" eb="14">
      <t>ハンテイ</t>
    </rPh>
    <phoneticPr fontId="1"/>
  </si>
  <si>
    <t>技術提案書　様式３－３関連</t>
    <phoneticPr fontId="1"/>
  </si>
  <si>
    <t>技術提案書　様式３－４関連</t>
    <phoneticPr fontId="1"/>
  </si>
  <si>
    <t>C26で"○","－"を判定</t>
    <rPh sb="12" eb="14">
      <t>ハンテイ</t>
    </rPh>
    <phoneticPr fontId="1"/>
  </si>
  <si>
    <t>技術提案書　様式４関連</t>
    <phoneticPr fontId="1"/>
  </si>
  <si>
    <t>（施工上の提案に係る事項）</t>
    <rPh sb="1" eb="4">
      <t>セコウジョウ</t>
    </rPh>
    <rPh sb="5" eb="7">
      <t>テイアン</t>
    </rPh>
    <rPh sb="8" eb="9">
      <t>カカ</t>
    </rPh>
    <rPh sb="10" eb="12">
      <t>ジコウ</t>
    </rPh>
    <phoneticPr fontId="1"/>
  </si>
  <si>
    <t>１．最も注意すべき事項</t>
    <rPh sb="2" eb="3">
      <t>モット</t>
    </rPh>
    <rPh sb="4" eb="6">
      <t>チュウイ</t>
    </rPh>
    <rPh sb="9" eb="11">
      <t>ジコウ</t>
    </rPh>
    <phoneticPr fontId="1"/>
  </si>
  <si>
    <t>上記への「具体的な対応策」について提案を求める。</t>
    <rPh sb="17" eb="19">
      <t>テイアン</t>
    </rPh>
    <rPh sb="20" eb="21">
      <t>モト</t>
    </rPh>
    <phoneticPr fontId="1"/>
  </si>
  <si>
    <t>１）</t>
    <phoneticPr fontId="1"/>
  </si>
  <si>
    <t>本工事における，</t>
    <phoneticPr fontId="1"/>
  </si>
  <si>
    <t>着目点の内容及び以下のことを踏まえて提案を行うこと。</t>
    <rPh sb="0" eb="3">
      <t>チャクモクテン</t>
    </rPh>
    <rPh sb="4" eb="6">
      <t>ナイヨウ</t>
    </rPh>
    <rPh sb="6" eb="7">
      <t>オヨ</t>
    </rPh>
    <rPh sb="8" eb="10">
      <t>イカ</t>
    </rPh>
    <phoneticPr fontId="1"/>
  </si>
  <si>
    <t>①</t>
    <phoneticPr fontId="1"/>
  </si>
  <si>
    <t>「最も注意すべき事項」について</t>
    <phoneticPr fontId="1"/>
  </si>
  <si>
    <t>（a）</t>
    <phoneticPr fontId="1"/>
  </si>
  <si>
    <r>
      <t>現場条件や設計図書等の内容を考慮した上で，施工上最も注意すべき事項を</t>
    </r>
    <r>
      <rPr>
        <u/>
        <sz val="10.5"/>
        <rFont val="ＭＳ ゴシック"/>
        <family val="3"/>
        <charset val="128"/>
      </rPr>
      <t>具体的に１つ記載</t>
    </r>
    <r>
      <rPr>
        <sz val="10.5"/>
        <rFont val="ＭＳ 明朝"/>
        <family val="1"/>
        <charset val="128"/>
      </rPr>
      <t>すること。また，その理由についても記載すること。</t>
    </r>
    <rPh sb="52" eb="54">
      <t>リユウ</t>
    </rPh>
    <rPh sb="59" eb="61">
      <t>キサイ</t>
    </rPh>
    <phoneticPr fontId="1"/>
  </si>
  <si>
    <t>（b）</t>
    <phoneticPr fontId="1"/>
  </si>
  <si>
    <t>②</t>
    <phoneticPr fontId="1"/>
  </si>
  <si>
    <t>「具体的な対応策」について</t>
    <phoneticPr fontId="1"/>
  </si>
  <si>
    <t>（a）</t>
    <phoneticPr fontId="1"/>
  </si>
  <si>
    <r>
      <t>最も注意すべき事項に対し，現場条件や設計図書等の内容を考慮した上で，標準案（設計書・仕様書等に基づき実施すべき事項）を上回る提案を</t>
    </r>
    <r>
      <rPr>
        <u/>
        <sz val="10.5"/>
        <rFont val="ＭＳ ゴシック"/>
        <family val="3"/>
        <charset val="128"/>
      </rPr>
      <t>具体的に１つ記載</t>
    </r>
    <r>
      <rPr>
        <sz val="10.5"/>
        <rFont val="ＭＳ 明朝"/>
        <family val="1"/>
        <charset val="128"/>
      </rPr>
      <t>すること。また，その効果についても記載する。</t>
    </r>
    <rPh sb="83" eb="85">
      <t>コウカ</t>
    </rPh>
    <rPh sb="90" eb="92">
      <t>キサイ</t>
    </rPh>
    <phoneticPr fontId="1"/>
  </si>
  <si>
    <t>（c）</t>
    <phoneticPr fontId="1"/>
  </si>
  <si>
    <t>２）</t>
    <phoneticPr fontId="1"/>
  </si>
  <si>
    <t>要求要件（標準案）に基づき施工を行う場合は，その旨明示すること。その場合は，本項目の加算点は０点とする。</t>
    <phoneticPr fontId="19"/>
  </si>
  <si>
    <t>提案内容は，具体的な根拠を伴い，履行の担保・確認ができるものとする。なお，着目点に沿っていない提案や以下に示す提案は評価しない。</t>
    <phoneticPr fontId="1"/>
  </si>
  <si>
    <t>技術提案は，技術提案書：様式４（Ａ４判１枚(片面)）に簡明に記載すること。</t>
    <phoneticPr fontId="1"/>
  </si>
  <si>
    <t>基本の書体を「ＭＳ明朝／１０．５ｐｔ」とし，ゴシック体，太字，下線等により，キーワードを強調しても構わない。
制限文字数は，各２００文字以内とし指定された枠内に記載する。なお，様式の変更は認めない。</t>
    <rPh sb="49" eb="50">
      <t>カマ</t>
    </rPh>
    <rPh sb="55" eb="57">
      <t>セイゲン</t>
    </rPh>
    <rPh sb="57" eb="60">
      <t>モジスウ</t>
    </rPh>
    <rPh sb="62" eb="63">
      <t>カク</t>
    </rPh>
    <rPh sb="66" eb="68">
      <t>モジ</t>
    </rPh>
    <rPh sb="68" eb="70">
      <t>イナイ</t>
    </rPh>
    <rPh sb="72" eb="74">
      <t>シテイ</t>
    </rPh>
    <rPh sb="77" eb="79">
      <t>ワクナイ</t>
    </rPh>
    <rPh sb="80" eb="82">
      <t>キサイ</t>
    </rPh>
    <rPh sb="88" eb="90">
      <t>ヨウシキ</t>
    </rPh>
    <rPh sb="91" eb="93">
      <t>ヘンコウ</t>
    </rPh>
    <rPh sb="94" eb="95">
      <t>ミト</t>
    </rPh>
    <phoneticPr fontId="1"/>
  </si>
  <si>
    <t>施工上「最も注意すべき事項」について提案を求める。</t>
    <rPh sb="0" eb="2">
      <t>セコウ</t>
    </rPh>
    <rPh sb="2" eb="3">
      <t>ジョウ</t>
    </rPh>
    <rPh sb="4" eb="5">
      <t>モット</t>
    </rPh>
    <rPh sb="6" eb="8">
      <t>チュウイ</t>
    </rPh>
    <rPh sb="11" eb="13">
      <t>ジコウ</t>
    </rPh>
    <rPh sb="18" eb="20">
      <t>テイアン</t>
    </rPh>
    <rPh sb="21" eb="22">
      <t>モト</t>
    </rPh>
    <phoneticPr fontId="1"/>
  </si>
  <si>
    <t>「品質管理」について「工事目的物の品質確保」の観点から</t>
    <rPh sb="1" eb="3">
      <t>ヒンシツ</t>
    </rPh>
    <rPh sb="3" eb="5">
      <t>カンリ</t>
    </rPh>
    <rPh sb="23" eb="25">
      <t>カンテン</t>
    </rPh>
    <phoneticPr fontId="1"/>
  </si>
  <si>
    <t>「安全管理」について「労働災害の防止」の観点から</t>
    <rPh sb="1" eb="3">
      <t>アンゼン</t>
    </rPh>
    <rPh sb="3" eb="5">
      <t>カンリ</t>
    </rPh>
    <rPh sb="11" eb="13">
      <t>ロウドウ</t>
    </rPh>
    <rPh sb="13" eb="15">
      <t>サイガイ</t>
    </rPh>
    <rPh sb="16" eb="18">
      <t>ボウシ</t>
    </rPh>
    <phoneticPr fontId="1"/>
  </si>
  <si>
    <t>「安全管理」について「公衆災害の防止」の観点から</t>
    <rPh sb="1" eb="3">
      <t>アンゼン</t>
    </rPh>
    <rPh sb="3" eb="5">
      <t>カンリ</t>
    </rPh>
    <rPh sb="11" eb="13">
      <t>コウシュウ</t>
    </rPh>
    <rPh sb="13" eb="15">
      <t>サイガイ</t>
    </rPh>
    <rPh sb="16" eb="18">
      <t>ボウシ</t>
    </rPh>
    <phoneticPr fontId="1"/>
  </si>
  <si>
    <t>C28で"○","－"を判定</t>
    <rPh sb="12" eb="14">
      <t>ハンテイ</t>
    </rPh>
    <phoneticPr fontId="1"/>
  </si>
  <si>
    <t>②</t>
    <phoneticPr fontId="1"/>
  </si>
  <si>
    <t>C29で"○","－"を判定</t>
    <rPh sb="12" eb="14">
      <t>ハンテイ</t>
    </rPh>
    <phoneticPr fontId="1"/>
  </si>
  <si>
    <t>技術提案書　様式６－１関連</t>
    <phoneticPr fontId="1"/>
  </si>
  <si>
    <t>（地場企業の活用に係る事項）</t>
    <rPh sb="1" eb="3">
      <t>ジバ</t>
    </rPh>
    <rPh sb="3" eb="5">
      <t>キギョウ</t>
    </rPh>
    <rPh sb="6" eb="8">
      <t>カツヨウ</t>
    </rPh>
    <rPh sb="9" eb="10">
      <t>カカ</t>
    </rPh>
    <rPh sb="11" eb="13">
      <t>ジコウ</t>
    </rPh>
    <phoneticPr fontId="1"/>
  </si>
  <si>
    <t>１．評価内容</t>
    <rPh sb="2" eb="4">
      <t>ヒョウカ</t>
    </rPh>
    <rPh sb="4" eb="6">
      <t>ナイヨウ</t>
    </rPh>
    <phoneticPr fontId="1"/>
  </si>
  <si>
    <t>工事契約予定額に占める，地場外企業への下請額の割合が低い者を優位に評価する。</t>
    <phoneticPr fontId="1"/>
  </si>
  <si>
    <t>２．提案にあたって</t>
    <rPh sb="2" eb="4">
      <t>テイアン</t>
    </rPh>
    <phoneticPr fontId="1"/>
  </si>
  <si>
    <t>３．提出要領</t>
    <rPh sb="2" eb="4">
      <t>テイシュツ</t>
    </rPh>
    <rPh sb="4" eb="6">
      <t>ヨウリョウ</t>
    </rPh>
    <phoneticPr fontId="1"/>
  </si>
  <si>
    <t>地場外への下請予定額割合を「様式６－１」により提出する。</t>
    <rPh sb="0" eb="2">
      <t>ジバ</t>
    </rPh>
    <rPh sb="2" eb="3">
      <t>ガイ</t>
    </rPh>
    <rPh sb="5" eb="7">
      <t>シタウケ</t>
    </rPh>
    <rPh sb="7" eb="9">
      <t>ヨテイ</t>
    </rPh>
    <rPh sb="9" eb="10">
      <t>ガク</t>
    </rPh>
    <rPh sb="10" eb="12">
      <t>ワリアイ</t>
    </rPh>
    <rPh sb="14" eb="16">
      <t>ヨウシキ</t>
    </rPh>
    <phoneticPr fontId="1"/>
  </si>
  <si>
    <t>４．評価方法</t>
    <rPh sb="2" eb="4">
      <t>ヒョウカ</t>
    </rPh>
    <rPh sb="4" eb="6">
      <t>ホウホウ</t>
    </rPh>
    <phoneticPr fontId="1"/>
  </si>
  <si>
    <t>【評価手法】</t>
    <rPh sb="1" eb="3">
      <t>ヒョウカ</t>
    </rPh>
    <rPh sb="3" eb="5">
      <t>シュホウ</t>
    </rPh>
    <phoneticPr fontId="1"/>
  </si>
  <si>
    <t>【評価区分】</t>
    <rPh sb="1" eb="3">
      <t>ヒョウカ</t>
    </rPh>
    <rPh sb="3" eb="5">
      <t>クブン</t>
    </rPh>
    <phoneticPr fontId="1"/>
  </si>
  <si>
    <t>評価区分</t>
    <rPh sb="0" eb="2">
      <t>ヒョウカ</t>
    </rPh>
    <rPh sb="2" eb="4">
      <t>クブン</t>
    </rPh>
    <phoneticPr fontId="1"/>
  </si>
  <si>
    <t>評価段階（加算点）</t>
    <rPh sb="0" eb="2">
      <t>ヒョウカ</t>
    </rPh>
    <rPh sb="2" eb="4">
      <t>ダンカイ</t>
    </rPh>
    <rPh sb="5" eb="6">
      <t>カ</t>
    </rPh>
    <rPh sb="6" eb="7">
      <t>サン</t>
    </rPh>
    <rPh sb="7" eb="8">
      <t>テン</t>
    </rPh>
    <phoneticPr fontId="1"/>
  </si>
  <si>
    <t>０％から２％以下</t>
  </si>
  <si>
    <t>Ａ評価（配点×1.0点）</t>
  </si>
  <si>
    <t>２％を超え５％以下</t>
  </si>
  <si>
    <t>Ｂ評価（配点×0.8点）</t>
  </si>
  <si>
    <t>５％を超え１０％以下</t>
  </si>
  <si>
    <t>Ｃ評価（配点×0.6点）</t>
  </si>
  <si>
    <t>１０％を超え１５％以下</t>
  </si>
  <si>
    <t>Ｄ評価（配点×0.4点）</t>
  </si>
  <si>
    <t>１５％を超え２０％以下</t>
  </si>
  <si>
    <t>Ｅ評価（配点×0.2点）</t>
  </si>
  <si>
    <t>２０％を超えるもの</t>
  </si>
  <si>
    <t>　　Ｆ評価（配点×0点）</t>
    <phoneticPr fontId="19"/>
  </si>
  <si>
    <t>５．留意点</t>
    <rPh sb="2" eb="5">
      <t>リュウイテン</t>
    </rPh>
    <phoneticPr fontId="1"/>
  </si>
  <si>
    <t>【算出事例】</t>
    <rPh sb="1" eb="3">
      <t>サンシュツ</t>
    </rPh>
    <rPh sb="3" eb="5">
      <t>ジレイ</t>
    </rPh>
    <phoneticPr fontId="1"/>
  </si>
  <si>
    <t>地場企業への下請計画</t>
    <phoneticPr fontId="1"/>
  </si>
  <si>
    <t>C32で"○","－"を判定</t>
    <rPh sb="12" eb="14">
      <t>ハンテイ</t>
    </rPh>
    <phoneticPr fontId="1"/>
  </si>
  <si>
    <t>技術提案書　様式６－２関連</t>
    <phoneticPr fontId="1"/>
  </si>
  <si>
    <t>本工事の主な工事資材の内，以下に示す資材を地場企業から調達する場合，評価する。</t>
    <rPh sb="0" eb="1">
      <t>ホン</t>
    </rPh>
    <rPh sb="13" eb="15">
      <t>イカ</t>
    </rPh>
    <rPh sb="16" eb="17">
      <t>シメ</t>
    </rPh>
    <phoneticPr fontId="1"/>
  </si>
  <si>
    <t>【指定資材】</t>
    <rPh sb="1" eb="3">
      <t>シテイ</t>
    </rPh>
    <rPh sb="3" eb="5">
      <t>シザイ</t>
    </rPh>
    <phoneticPr fontId="1"/>
  </si>
  <si>
    <t>地場企業からの資材調達計画を「様式６－２」により提出する。</t>
    <rPh sb="0" eb="2">
      <t>ジバ</t>
    </rPh>
    <rPh sb="2" eb="4">
      <t>キギョウ</t>
    </rPh>
    <rPh sb="7" eb="9">
      <t>シザイ</t>
    </rPh>
    <rPh sb="9" eb="11">
      <t>チョウタツ</t>
    </rPh>
    <rPh sb="11" eb="13">
      <t>ケイカク</t>
    </rPh>
    <rPh sb="15" eb="17">
      <t>ヨウシキ</t>
    </rPh>
    <phoneticPr fontId="1"/>
  </si>
  <si>
    <t>資材</t>
    <rPh sb="0" eb="2">
      <t>シザイ</t>
    </rPh>
    <phoneticPr fontId="1"/>
  </si>
  <si>
    <t>指定資材</t>
    <rPh sb="0" eb="2">
      <t>シテイ</t>
    </rPh>
    <rPh sb="2" eb="4">
      <t>シザイ</t>
    </rPh>
    <phoneticPr fontId="1"/>
  </si>
  <si>
    <t>資材名</t>
    <rPh sb="0" eb="2">
      <t>シザイ</t>
    </rPh>
    <rPh sb="2" eb="3">
      <t>メイ</t>
    </rPh>
    <phoneticPr fontId="1"/>
  </si>
  <si>
    <t>③</t>
    <phoneticPr fontId="1"/>
  </si>
  <si>
    <t>④</t>
    <phoneticPr fontId="1"/>
  </si>
  <si>
    <t>地場企業からの資材調達計画</t>
    <phoneticPr fontId="1"/>
  </si>
  <si>
    <t>C33で"○","－"を判定</t>
    <rPh sb="12" eb="14">
      <t>ハンテイ</t>
    </rPh>
    <phoneticPr fontId="1"/>
  </si>
  <si>
    <t>技術提案書　様式７－１関連</t>
    <phoneticPr fontId="1"/>
  </si>
  <si>
    <t>（企業の施工能力に係る事項）</t>
    <rPh sb="1" eb="3">
      <t>キギョウ</t>
    </rPh>
    <rPh sb="4" eb="6">
      <t>セコウ</t>
    </rPh>
    <rPh sb="6" eb="8">
      <t>ノウリョク</t>
    </rPh>
    <rPh sb="9" eb="10">
      <t>カカ</t>
    </rPh>
    <rPh sb="11" eb="13">
      <t>ジコウ</t>
    </rPh>
    <phoneticPr fontId="1"/>
  </si>
  <si>
    <t>２．評価対象</t>
    <rPh sb="2" eb="4">
      <t>ヒョウカ</t>
    </rPh>
    <rPh sb="4" eb="6">
      <t>タイショウ</t>
    </rPh>
    <phoneticPr fontId="1"/>
  </si>
  <si>
    <t>【対象工事】</t>
    <rPh sb="1" eb="3">
      <t>タイショウ</t>
    </rPh>
    <rPh sb="3" eb="5">
      <t>コウジ</t>
    </rPh>
    <phoneticPr fontId="1"/>
  </si>
  <si>
    <t>（ＪＶ工事の構成員の実績も含む）</t>
    <phoneticPr fontId="19"/>
  </si>
  <si>
    <t>【対象期間】</t>
    <rPh sb="1" eb="3">
      <t>タイショウ</t>
    </rPh>
    <rPh sb="3" eb="5">
      <t>キカン</t>
    </rPh>
    <phoneticPr fontId="1"/>
  </si>
  <si>
    <t>から</t>
    <phoneticPr fontId="1"/>
  </si>
  <si>
    <t>までの間に竣工し，かつ</t>
    <rPh sb="3" eb="4">
      <t>カン</t>
    </rPh>
    <rPh sb="5" eb="7">
      <t>シュンコウ</t>
    </rPh>
    <phoneticPr fontId="1"/>
  </si>
  <si>
    <t>該当する同一業種工事のうち，任意の３件を「様式７－１」により提出する。３件未満の実績しかない場合，該当実績を全て提出すること。該当実績が無い場合も，その旨提出すること。
また，それぞれの工事成績評定通知書の写しを添付する。</t>
    <rPh sb="4" eb="6">
      <t>ドウイツ</t>
    </rPh>
    <rPh sb="6" eb="8">
      <t>ギョウシュ</t>
    </rPh>
    <phoneticPr fontId="19"/>
  </si>
  <si>
    <t>提出のあった同一業種工事の任意３件の平均点により評価。ただし，対象の工事成績の実績が３件未満の場合，その平均点により評価。</t>
    <rPh sb="0" eb="2">
      <t>テイシュツ</t>
    </rPh>
    <rPh sb="10" eb="12">
      <t>コウジ</t>
    </rPh>
    <phoneticPr fontId="1"/>
  </si>
  <si>
    <t xml:space="preserve">評価区分
</t>
    <phoneticPr fontId="1"/>
  </si>
  <si>
    <t xml:space="preserve">評価段階（加算点）
</t>
    <phoneticPr fontId="1"/>
  </si>
  <si>
    <t>Ａ評価（配点×１．０）</t>
    <rPh sb="1" eb="3">
      <t>ヒョウカ</t>
    </rPh>
    <rPh sb="4" eb="6">
      <t>ハイテン</t>
    </rPh>
    <phoneticPr fontId="1"/>
  </si>
  <si>
    <t>下記算出式により評価
　　加算点＝配点×（平均点－６５）／１６</t>
    <phoneticPr fontId="1"/>
  </si>
  <si>
    <t xml:space="preserve">平均６５点以下または実績無し
</t>
    <rPh sb="0" eb="2">
      <t>ヘイキン</t>
    </rPh>
    <phoneticPr fontId="1"/>
  </si>
  <si>
    <t>Ｅ評価（配点×０）</t>
    <rPh sb="1" eb="3">
      <t>ヒョウカ</t>
    </rPh>
    <rPh sb="4" eb="6">
      <t>ハイテン</t>
    </rPh>
    <phoneticPr fontId="1"/>
  </si>
  <si>
    <t>（ＪＶの場合）</t>
    <phoneticPr fontId="1"/>
  </si>
  <si>
    <t>構成員それぞれに加算点を算出し，その平均点をＪＶの加算点とする。</t>
    <phoneticPr fontId="1"/>
  </si>
  <si>
    <t>※「様式７－１」による提出がなければ欠格となる。（実績がない場合でも提出が必要）</t>
    <rPh sb="11" eb="13">
      <t>テイシュツ</t>
    </rPh>
    <rPh sb="34" eb="36">
      <t>テイシュツ</t>
    </rPh>
    <phoneticPr fontId="1"/>
  </si>
  <si>
    <t>※以下に該当する場合，原則「Ｅ評価」となる。（ＪＶの場合，構成員毎に適用）</t>
    <phoneticPr fontId="19"/>
  </si>
  <si>
    <t>　ただし，その該当事項が有利となるものでない場合は，この限りでない。</t>
    <phoneticPr fontId="19"/>
  </si>
  <si>
    <t>・対象外の工事を提出した場合</t>
    <phoneticPr fontId="19"/>
  </si>
  <si>
    <t>・３件未満の提出で，他に対象工事の実績があることが判明した場合</t>
    <phoneticPr fontId="19"/>
  </si>
  <si>
    <t>※工事成績評定通知書の写しが不備の場合，該当工事の成績を６５点以下とみなす。</t>
    <phoneticPr fontId="19"/>
  </si>
  <si>
    <t>※特命随意契約も対象に含むため注意が必要。</t>
    <phoneticPr fontId="19"/>
  </si>
  <si>
    <t>工事成績の実績</t>
    <phoneticPr fontId="1"/>
  </si>
  <si>
    <t>公告日</t>
    <rPh sb="0" eb="2">
      <t>コウコク</t>
    </rPh>
    <rPh sb="2" eb="3">
      <t>ビ</t>
    </rPh>
    <phoneticPr fontId="1"/>
  </si>
  <si>
    <t>年度</t>
    <rPh sb="0" eb="2">
      <t>ネンド</t>
    </rPh>
    <phoneticPr fontId="1"/>
  </si>
  <si>
    <t>技術提案書　様式７－２関連</t>
    <phoneticPr fontId="1"/>
  </si>
  <si>
    <t>　ただし，表彰日の翌日から入札公告日前日までの間に競争入札参加停止の措置を受けた期間がある場合は，評価の対象となりません。</t>
    <phoneticPr fontId="19"/>
  </si>
  <si>
    <r>
      <t>までの間に</t>
    </r>
    <r>
      <rPr>
        <u/>
        <sz val="10.5"/>
        <rFont val="ＭＳ ゴシック"/>
        <family val="3"/>
        <charset val="128"/>
      </rPr>
      <t>通知された工事。</t>
    </r>
    <rPh sb="3" eb="4">
      <t>カン</t>
    </rPh>
    <rPh sb="5" eb="7">
      <t>ツウチ</t>
    </rPh>
    <rPh sb="10" eb="12">
      <t>コウジ</t>
    </rPh>
    <phoneticPr fontId="1"/>
  </si>
  <si>
    <t>同一業種工事における工事成績優良業者の表彰実績により評価。</t>
    <rPh sb="0" eb="2">
      <t>ドウイツ</t>
    </rPh>
    <rPh sb="2" eb="4">
      <t>ギョウシュ</t>
    </rPh>
    <rPh sb="4" eb="6">
      <t>コウジ</t>
    </rPh>
    <rPh sb="26" eb="28">
      <t>ヒョウカ</t>
    </rPh>
    <phoneticPr fontId="1"/>
  </si>
  <si>
    <t>表彰対象者</t>
    <rPh sb="0" eb="2">
      <t>ヒョウショウ</t>
    </rPh>
    <rPh sb="2" eb="5">
      <t>タイショウシャ</t>
    </rPh>
    <phoneticPr fontId="1"/>
  </si>
  <si>
    <t>該当しない</t>
    <rPh sb="0" eb="2">
      <t>ガイトウ</t>
    </rPh>
    <phoneticPr fontId="1"/>
  </si>
  <si>
    <t>（ＪＶの場合）</t>
    <phoneticPr fontId="1"/>
  </si>
  <si>
    <t>構成員それぞれに加算点を算出し，その平均点をＪＶの加算点とする。</t>
    <phoneticPr fontId="1"/>
  </si>
  <si>
    <t>※「様式７－２」による提出がなければ欠格となる。（実績がない場合でも提出が必要）</t>
    <rPh sb="11" eb="13">
      <t>テイシュツ</t>
    </rPh>
    <rPh sb="34" eb="36">
      <t>テイシュツ</t>
    </rPh>
    <phoneticPr fontId="1"/>
  </si>
  <si>
    <t>※以下に該当する場合，原則「Ｅ評価」となる。（ＪＶの場合，構成員毎に適用）</t>
    <phoneticPr fontId="19"/>
  </si>
  <si>
    <t>・対象外の工事を提出した場合</t>
    <phoneticPr fontId="19"/>
  </si>
  <si>
    <t>・「表彰の対象である旨の通知の写し」が無い場合</t>
    <phoneticPr fontId="19"/>
  </si>
  <si>
    <t>※通知を受けても，その後，表彰対象から外れた工事は除くため注意が必要。</t>
    <phoneticPr fontId="19"/>
  </si>
  <si>
    <t>※表彰日の翌日から入札公告日前日までの間に競争入札参加停止の措置を受けた期間</t>
    <phoneticPr fontId="19"/>
  </si>
  <si>
    <t>　がある場合は，評価の対象とならないため注意が必要。</t>
    <rPh sb="20" eb="22">
      <t>チュウイ</t>
    </rPh>
    <rPh sb="23" eb="25">
      <t>ヒツヨウ</t>
    </rPh>
    <phoneticPr fontId="19"/>
  </si>
  <si>
    <t>評価項目</t>
  </si>
  <si>
    <t>工事成績優良業者の表彰実績</t>
    <phoneticPr fontId="1"/>
  </si>
  <si>
    <t>工事成績優良業者の表彰実績</t>
    <phoneticPr fontId="1"/>
  </si>
  <si>
    <t>技術提案書　様式８関連</t>
    <phoneticPr fontId="1"/>
  </si>
  <si>
    <t>一定期間内に同種工事の施工実績のある者を優位に評価する。</t>
    <rPh sb="0" eb="2">
      <t>イッテイ</t>
    </rPh>
    <rPh sb="2" eb="5">
      <t>キカンナイ</t>
    </rPh>
    <rPh sb="6" eb="8">
      <t>ドウシュ</t>
    </rPh>
    <rPh sb="8" eb="10">
      <t>コウジ</t>
    </rPh>
    <rPh sb="11" eb="13">
      <t>セコウ</t>
    </rPh>
    <rPh sb="13" eb="15">
      <t>ジッセキ</t>
    </rPh>
    <rPh sb="18" eb="19">
      <t>モノ</t>
    </rPh>
    <rPh sb="20" eb="22">
      <t>ユウイ</t>
    </rPh>
    <rPh sb="23" eb="25">
      <t>ヒョウカ</t>
    </rPh>
    <phoneticPr fontId="1"/>
  </si>
  <si>
    <t>【対象工事（同種工事の条件）】</t>
    <rPh sb="1" eb="3">
      <t>タイショウ</t>
    </rPh>
    <rPh sb="3" eb="5">
      <t>コウジ</t>
    </rPh>
    <phoneticPr fontId="1"/>
  </si>
  <si>
    <t>【対象期間（同種工事の条件）】</t>
    <rPh sb="1" eb="3">
      <t>タイショウ</t>
    </rPh>
    <rPh sb="3" eb="5">
      <t>キカン</t>
    </rPh>
    <phoneticPr fontId="1"/>
  </si>
  <si>
    <t>までの間に竣工</t>
    <rPh sb="3" eb="4">
      <t>カン</t>
    </rPh>
    <rPh sb="5" eb="7">
      <t>シュンコウ</t>
    </rPh>
    <phoneticPr fontId="1"/>
  </si>
  <si>
    <t>同種工事の施工実績の件数により評価。</t>
    <phoneticPr fontId="1"/>
  </si>
  <si>
    <t xml:space="preserve">評価段階（加算点）
</t>
    <phoneticPr fontId="1"/>
  </si>
  <si>
    <t>２件以上の実績有り</t>
    <rPh sb="1" eb="4">
      <t>ケンイジョウ</t>
    </rPh>
    <rPh sb="5" eb="7">
      <t>ジッセキ</t>
    </rPh>
    <rPh sb="7" eb="8">
      <t>ア</t>
    </rPh>
    <phoneticPr fontId="1"/>
  </si>
  <si>
    <t>1件の実績有り</t>
    <phoneticPr fontId="1"/>
  </si>
  <si>
    <t>Ｃ評価（配点×０．５）</t>
    <rPh sb="1" eb="3">
      <t>ヒョウカ</t>
    </rPh>
    <rPh sb="4" eb="6">
      <t>ハイテン</t>
    </rPh>
    <phoneticPr fontId="1"/>
  </si>
  <si>
    <t>実績無し</t>
    <rPh sb="0" eb="2">
      <t>ジッセキ</t>
    </rPh>
    <rPh sb="2" eb="3">
      <t>ナ</t>
    </rPh>
    <phoneticPr fontId="1"/>
  </si>
  <si>
    <t>（ＪＶの場合）</t>
    <phoneticPr fontId="1"/>
  </si>
  <si>
    <t>構成員それぞれに加算点を算出し，その平均点をＪＶの加算点とする。</t>
    <phoneticPr fontId="1"/>
  </si>
  <si>
    <t>同種工事の施工実績</t>
    <phoneticPr fontId="1"/>
  </si>
  <si>
    <t>同種工事の施工実績</t>
    <phoneticPr fontId="1"/>
  </si>
  <si>
    <t>技術提案書　様式９関連</t>
    <phoneticPr fontId="1"/>
  </si>
  <si>
    <t>一定期間内の受注実績の少ない者を優位に評価する。</t>
    <rPh sb="0" eb="2">
      <t>イッテイ</t>
    </rPh>
    <rPh sb="2" eb="5">
      <t>キカンナイ</t>
    </rPh>
    <rPh sb="6" eb="8">
      <t>ジュチュウ</t>
    </rPh>
    <rPh sb="8" eb="10">
      <t>ジッセキ</t>
    </rPh>
    <rPh sb="11" eb="12">
      <t>スク</t>
    </rPh>
    <rPh sb="14" eb="15">
      <t>モノ</t>
    </rPh>
    <rPh sb="16" eb="18">
      <t>ユウイ</t>
    </rPh>
    <rPh sb="19" eb="21">
      <t>ヒョウカ</t>
    </rPh>
    <phoneticPr fontId="1"/>
  </si>
  <si>
    <t>円以上（ＪＶの構成員の実績も含む）</t>
    <phoneticPr fontId="1"/>
  </si>
  <si>
    <t>本工事入札公告日直前の１年間</t>
    <phoneticPr fontId="1"/>
  </si>
  <si>
    <t>までの間に受注（契約）した工事</t>
    <rPh sb="3" eb="4">
      <t>カン</t>
    </rPh>
    <rPh sb="5" eb="7">
      <t>ジュチュウ</t>
    </rPh>
    <rPh sb="8" eb="10">
      <t>ケイヤク</t>
    </rPh>
    <rPh sb="13" eb="15">
      <t>コウジ</t>
    </rPh>
    <phoneticPr fontId="1"/>
  </si>
  <si>
    <t>該当する工事について「様式９」により提出する。該当が無い場合も，その旨提出する。</t>
    <rPh sb="18" eb="20">
      <t>テイシュツ</t>
    </rPh>
    <rPh sb="35" eb="37">
      <t>テイシュツ</t>
    </rPh>
    <phoneticPr fontId="1"/>
  </si>
  <si>
    <t>受注工事件数により評価。</t>
    <phoneticPr fontId="1"/>
  </si>
  <si>
    <t xml:space="preserve">評価区分
</t>
    <phoneticPr fontId="1"/>
  </si>
  <si>
    <t xml:space="preserve">評価段階（加算点）
</t>
    <phoneticPr fontId="1"/>
  </si>
  <si>
    <t>受注工事無し</t>
    <phoneticPr fontId="1"/>
  </si>
  <si>
    <t>受注工事１件以上</t>
    <rPh sb="0" eb="2">
      <t>ジュチュウ</t>
    </rPh>
    <rPh sb="2" eb="4">
      <t>コウジ</t>
    </rPh>
    <rPh sb="5" eb="6">
      <t>ケン</t>
    </rPh>
    <rPh sb="6" eb="8">
      <t>イジョウ</t>
    </rPh>
    <phoneticPr fontId="1"/>
  </si>
  <si>
    <t>（ＪＶの場合）</t>
    <phoneticPr fontId="1"/>
  </si>
  <si>
    <t>構成員それぞれに加算点を算出し，その平均点をＪＶの加算点とする。</t>
    <phoneticPr fontId="1"/>
  </si>
  <si>
    <t xml:space="preserve">（小数第４位四捨五入）
</t>
    <phoneticPr fontId="1"/>
  </si>
  <si>
    <t xml:space="preserve">※「様式９」による提出がなければ欠格となる。（実績がない場合でも提出が必要）
※以下に該当する場合，原則「Ｅ評価」となる。（ＪＶの場合，構成員毎に適用）
・受注工事の記載漏れが判明した場合
</t>
    <rPh sb="9" eb="11">
      <t>テイシュツ</t>
    </rPh>
    <rPh sb="32" eb="34">
      <t>テイシュツ</t>
    </rPh>
    <phoneticPr fontId="1"/>
  </si>
  <si>
    <t>受注工事件数（※現在運用無し）</t>
    <phoneticPr fontId="1"/>
  </si>
  <si>
    <t>受注工事件数</t>
  </si>
  <si>
    <t>受注工事件数</t>
    <phoneticPr fontId="1"/>
  </si>
  <si>
    <t>記載件数</t>
    <rPh sb="0" eb="2">
      <t>キサイ</t>
    </rPh>
    <rPh sb="2" eb="4">
      <t>ケンスウ</t>
    </rPh>
    <phoneticPr fontId="1"/>
  </si>
  <si>
    <t>金額条件</t>
    <phoneticPr fontId="1"/>
  </si>
  <si>
    <t>対象業種</t>
    <phoneticPr fontId="1"/>
  </si>
  <si>
    <t>公社等</t>
    <phoneticPr fontId="1"/>
  </si>
  <si>
    <t>件</t>
    <rPh sb="0" eb="1">
      <t>ケン</t>
    </rPh>
    <phoneticPr fontId="1"/>
  </si>
  <si>
    <t>が</t>
    <phoneticPr fontId="1"/>
  </si>
  <si>
    <t>技術提案書　様式１０－１関連</t>
    <phoneticPr fontId="1"/>
  </si>
  <si>
    <t>ＩＳＯ９００１の取得のある者を優位に評価する。</t>
    <rPh sb="8" eb="10">
      <t>シュトク</t>
    </rPh>
    <rPh sb="13" eb="14">
      <t>モノ</t>
    </rPh>
    <rPh sb="15" eb="17">
      <t>ユウイ</t>
    </rPh>
    <rPh sb="18" eb="20">
      <t>ヒョウカ</t>
    </rPh>
    <phoneticPr fontId="1"/>
  </si>
  <si>
    <t>【評価対象】</t>
    <rPh sb="1" eb="3">
      <t>ヒョウカ</t>
    </rPh>
    <rPh sb="3" eb="5">
      <t>タイショウ</t>
    </rPh>
    <phoneticPr fontId="1"/>
  </si>
  <si>
    <t>ＩＳＯ９００１（品質マネジメントシステムの国際規格）の認証取得。</t>
    <phoneticPr fontId="1"/>
  </si>
  <si>
    <t>本工事入札公告日時点</t>
    <phoneticPr fontId="1"/>
  </si>
  <si>
    <t>（</t>
    <phoneticPr fontId="1"/>
  </si>
  <si>
    <r>
      <t>）で</t>
    </r>
    <r>
      <rPr>
        <u/>
        <sz val="10.5"/>
        <rFont val="ＭＳ ゴシック"/>
        <family val="3"/>
        <charset val="128"/>
      </rPr>
      <t>有効期限内</t>
    </r>
    <r>
      <rPr>
        <sz val="10.5"/>
        <rFont val="ＭＳ 明朝"/>
        <family val="1"/>
        <charset val="128"/>
      </rPr>
      <t>であること。</t>
    </r>
    <phoneticPr fontId="1"/>
  </si>
  <si>
    <t xml:space="preserve">該当状況を「様式１０－１」により提出する。なお，該当が無い場合も，その旨提出する。
また，該当の場合，評価対象条件を満たすことが確認できる認証書（登録証）の写しを添付する。
</t>
    <rPh sb="16" eb="18">
      <t>テイシュツ</t>
    </rPh>
    <rPh sb="36" eb="38">
      <t>テイシュツ</t>
    </rPh>
    <phoneticPr fontId="1"/>
  </si>
  <si>
    <t>ＩＳＯ９００１の取得の有無により評価</t>
    <phoneticPr fontId="1"/>
  </si>
  <si>
    <t xml:space="preserve">評価段階（加算点）
</t>
    <phoneticPr fontId="1"/>
  </si>
  <si>
    <t>取得有り</t>
    <rPh sb="0" eb="2">
      <t>シュトク</t>
    </rPh>
    <rPh sb="2" eb="3">
      <t>ア</t>
    </rPh>
    <phoneticPr fontId="1"/>
  </si>
  <si>
    <t>取得無し</t>
    <rPh sb="0" eb="2">
      <t>シュトク</t>
    </rPh>
    <rPh sb="2" eb="3">
      <t>ナ</t>
    </rPh>
    <phoneticPr fontId="1"/>
  </si>
  <si>
    <t>（ＪＶの場合）</t>
    <phoneticPr fontId="1"/>
  </si>
  <si>
    <t>構成員それぞれに加算点を算出し，その平均点をＪＶの加算点とする。</t>
    <phoneticPr fontId="1"/>
  </si>
  <si>
    <t xml:space="preserve">※「様式１０－１」による提出がなければ欠格となる。（実績がない場合でも提出が必要）
※以下の場合，原則「Ｅ評価」となる。（ＪＶの場合，構成員毎に適用）
・評価対象条件を満たすことが確認できる認証書（登録証）の写しが無い場合
・有効期限が切れている，あるいは有効期限内であることが確認できない場合
・事実と異なる提出があった場合
</t>
    <rPh sb="12" eb="14">
      <t>テイシュツ</t>
    </rPh>
    <rPh sb="35" eb="37">
      <t>テイシュツ</t>
    </rPh>
    <rPh sb="155" eb="157">
      <t>テイシュツ</t>
    </rPh>
    <phoneticPr fontId="1"/>
  </si>
  <si>
    <t>建設業労働災害防止協会加入状況</t>
    <phoneticPr fontId="1"/>
  </si>
  <si>
    <t>品質管理への取り組み</t>
    <phoneticPr fontId="1"/>
  </si>
  <si>
    <t>品質管理への取り組み</t>
    <phoneticPr fontId="1"/>
  </si>
  <si>
    <t>C39で"○","－"を判定</t>
    <rPh sb="12" eb="14">
      <t>ハンテイ</t>
    </rPh>
    <phoneticPr fontId="1"/>
  </si>
  <si>
    <t>技術提案書　様式１０－２関連</t>
    <phoneticPr fontId="1"/>
  </si>
  <si>
    <t>建設業労働災害防止協会への加入者を優位に評価する。</t>
    <phoneticPr fontId="1"/>
  </si>
  <si>
    <t>建設業労働災害防止協会（建災防）への加入。</t>
    <phoneticPr fontId="1"/>
  </si>
  <si>
    <t>　該当状況を「様式１０－２」により提出する。なお，該当が無い場合も，
その旨提出する。
　また，該当の場合，評価対象条件を満たすことが確認できる加入証明書の写しを
添付する。（「加入証明書」は，加入日が入札公告日前日以前の日付となっていて，かつ，証明日が当該年度４月１日以降の日付となっている必要があります。）
　上記評価対象期日以降の合併企業である場合，存続（承継）企業に加え，合併企業も加入していれば，評価対象となる（証明書の写しを添付すること）。</t>
    <rPh sb="17" eb="19">
      <t>テイシュツ</t>
    </rPh>
    <rPh sb="38" eb="40">
      <t>テイシュツ</t>
    </rPh>
    <phoneticPr fontId="1"/>
  </si>
  <si>
    <t>建設業労働災害防止協会への加入状況により評価。</t>
    <phoneticPr fontId="1"/>
  </si>
  <si>
    <t>加入</t>
    <rPh sb="0" eb="2">
      <t>カニュウ</t>
    </rPh>
    <phoneticPr fontId="1"/>
  </si>
  <si>
    <t>未加入</t>
    <rPh sb="0" eb="3">
      <t>ミカニュウ</t>
    </rPh>
    <phoneticPr fontId="1"/>
  </si>
  <si>
    <t>（ＪＶの場合）</t>
    <phoneticPr fontId="1"/>
  </si>
  <si>
    <t>構成員それぞれに加算点を算出し，その平均点をＪＶの加算点とする。</t>
    <phoneticPr fontId="1"/>
  </si>
  <si>
    <t xml:space="preserve">※「様式１０－２」による提出がなければ欠格となる。（実績がない場合でも提出が必要）
※以下に該当する場合，原則「Ｅ評価」となる。（ＪＶの場合，構成員毎に適用）
・評価対象条件を満たすことが確認できる加入証明の写しが無い場合
　（「加入証明書」は，加入日が入札公告日前日以前の日付となっていて，
　　かつ，証明日が当該年度４月１日以降の日付となっている必要があります。）
・加入の事実を確認できない場合
・事実と異なる提出があった場合
</t>
    <rPh sb="12" eb="14">
      <t>テイシュツ</t>
    </rPh>
    <rPh sb="35" eb="37">
      <t>テイシュツ</t>
    </rPh>
    <rPh sb="208" eb="210">
      <t>テイシュツ</t>
    </rPh>
    <phoneticPr fontId="1"/>
  </si>
  <si>
    <t>建設業労働災害防止協会加入状況</t>
    <phoneticPr fontId="1"/>
  </si>
  <si>
    <t>C41で"○","－"を判定</t>
    <rPh sb="12" eb="14">
      <t>ハンテイ</t>
    </rPh>
    <phoneticPr fontId="1"/>
  </si>
  <si>
    <t>技術提案書　様式１１関連</t>
    <phoneticPr fontId="1"/>
  </si>
  <si>
    <t>（技術者の能力に係る事項）</t>
    <rPh sb="1" eb="4">
      <t>ギジュツシャ</t>
    </rPh>
    <rPh sb="5" eb="7">
      <t>ノウリョク</t>
    </rPh>
    <rPh sb="8" eb="9">
      <t>カカ</t>
    </rPh>
    <rPh sb="10" eb="12">
      <t>ジコウ</t>
    </rPh>
    <phoneticPr fontId="1"/>
  </si>
  <si>
    <t>配置予定技術者の該当資格の保有期間の長い者を優位に評価する。</t>
    <rPh sb="0" eb="2">
      <t>ハイチ</t>
    </rPh>
    <rPh sb="2" eb="4">
      <t>ヨテイ</t>
    </rPh>
    <rPh sb="4" eb="7">
      <t>ギジュツシャ</t>
    </rPh>
    <rPh sb="8" eb="10">
      <t>ガイトウ</t>
    </rPh>
    <rPh sb="10" eb="12">
      <t>シカク</t>
    </rPh>
    <rPh sb="13" eb="15">
      <t>ホユウ</t>
    </rPh>
    <rPh sb="15" eb="17">
      <t>キカン</t>
    </rPh>
    <rPh sb="18" eb="19">
      <t>ナガ</t>
    </rPh>
    <rPh sb="20" eb="21">
      <t>モノ</t>
    </rPh>
    <rPh sb="22" eb="24">
      <t>ユウイ</t>
    </rPh>
    <rPh sb="25" eb="27">
      <t>ヒョウカ</t>
    </rPh>
    <phoneticPr fontId="1"/>
  </si>
  <si>
    <r>
      <t>本工事の配置予定技術者が保有する監理技術者資格の</t>
    </r>
    <r>
      <rPr>
        <u/>
        <sz val="10.5"/>
        <rFont val="ＭＳ ゴシック"/>
        <family val="3"/>
        <charset val="128"/>
      </rPr>
      <t>本工事入札公告日時点</t>
    </r>
    <r>
      <rPr>
        <sz val="10.5"/>
        <rFont val="ＭＳ 明朝"/>
        <family val="1"/>
        <charset val="128"/>
      </rPr>
      <t>における保有期間</t>
    </r>
    <phoneticPr fontId="1"/>
  </si>
  <si>
    <t xml:space="preserve">　本工事の配置予定技術者（最大３名まで提示可。JV発注の場合，代表者の技術者のみ対象）の監理技術者資格の保有状況について，「様式１１」により提出する。また，提示する全ての技術者について，評価対象条件を満たすことが確認できる監理技術者資格の資格者証の写しを添付する。
　（複数業種で資格を有する場合，資格の保有期間は監理技術者資格者証の初回交付日以降の保有期間とする）
</t>
    <rPh sb="70" eb="72">
      <t>テイシュツ</t>
    </rPh>
    <rPh sb="169" eb="171">
      <t>コウフ</t>
    </rPh>
    <phoneticPr fontId="1"/>
  </si>
  <si>
    <t>配置予定技術者の監理技術者資格の保有期間により評価。複数名の提示があった場合，技術者ごとに「同種工事の施工経験」とあわせた評価が，最も低い技術者の加算点を採用。</t>
    <phoneticPr fontId="1"/>
  </si>
  <si>
    <t xml:space="preserve">評価段階（加算点）
</t>
    <phoneticPr fontId="1"/>
  </si>
  <si>
    <t>５年以上保有</t>
    <phoneticPr fontId="1"/>
  </si>
  <si>
    <t>３年以上５年未満の保有</t>
    <rPh sb="5" eb="6">
      <t>ネン</t>
    </rPh>
    <rPh sb="6" eb="8">
      <t>ミマン</t>
    </rPh>
    <phoneticPr fontId="1"/>
  </si>
  <si>
    <t>３年未満の保有</t>
    <rPh sb="2" eb="4">
      <t>ミマン</t>
    </rPh>
    <phoneticPr fontId="1"/>
  </si>
  <si>
    <t>資格の保有状況</t>
    <phoneticPr fontId="1"/>
  </si>
  <si>
    <t>資格の保有状況</t>
    <phoneticPr fontId="1"/>
  </si>
  <si>
    <t>技術提案書　様式１１関連</t>
    <phoneticPr fontId="1"/>
  </si>
  <si>
    <t>配置予定技術者に同種工事の施工経験があれば優位に評価する。</t>
    <rPh sb="0" eb="2">
      <t>ハイチ</t>
    </rPh>
    <rPh sb="2" eb="4">
      <t>ヨテイ</t>
    </rPh>
    <rPh sb="4" eb="7">
      <t>ギジュツシャ</t>
    </rPh>
    <rPh sb="8" eb="10">
      <t>ドウシュ</t>
    </rPh>
    <rPh sb="10" eb="12">
      <t>コウジ</t>
    </rPh>
    <rPh sb="13" eb="15">
      <t>セコウ</t>
    </rPh>
    <rPh sb="15" eb="17">
      <t>ケイケン</t>
    </rPh>
    <rPh sb="21" eb="23">
      <t>ユウイ</t>
    </rPh>
    <rPh sb="24" eb="26">
      <t>ヒョウカ</t>
    </rPh>
    <phoneticPr fontId="1"/>
  </si>
  <si>
    <t xml:space="preserve">評価段階（加算点）
</t>
    <phoneticPr fontId="1"/>
  </si>
  <si>
    <t>施工経験有り</t>
    <rPh sb="0" eb="2">
      <t>セコウ</t>
    </rPh>
    <rPh sb="2" eb="4">
      <t>ケイケン</t>
    </rPh>
    <rPh sb="4" eb="5">
      <t>ア</t>
    </rPh>
    <phoneticPr fontId="1"/>
  </si>
  <si>
    <t>施工経験無し</t>
    <rPh sb="0" eb="2">
      <t>セコウ</t>
    </rPh>
    <rPh sb="2" eb="4">
      <t>ケイケン</t>
    </rPh>
    <rPh sb="4" eb="5">
      <t>ナ</t>
    </rPh>
    <phoneticPr fontId="1"/>
  </si>
  <si>
    <t>同種工事の施工経験</t>
    <phoneticPr fontId="1"/>
  </si>
  <si>
    <t>同種工事の施工経験</t>
    <phoneticPr fontId="1"/>
  </si>
  <si>
    <t>金額条件等を付加する場合は</t>
    <rPh sb="0" eb="2">
      <t>キンガク</t>
    </rPh>
    <rPh sb="2" eb="4">
      <t>ジョウケン</t>
    </rPh>
    <rPh sb="4" eb="5">
      <t>トウ</t>
    </rPh>
    <rPh sb="6" eb="8">
      <t>フカ</t>
    </rPh>
    <rPh sb="10" eb="12">
      <t>バアイ</t>
    </rPh>
    <phoneticPr fontId="1"/>
  </si>
  <si>
    <t>直接入力をお願いいたします。</t>
    <rPh sb="0" eb="2">
      <t>チョクセツ</t>
    </rPh>
    <rPh sb="2" eb="4">
      <t>ニュウリョク</t>
    </rPh>
    <rPh sb="6" eb="7">
      <t>ネガ</t>
    </rPh>
    <phoneticPr fontId="1"/>
  </si>
  <si>
    <t>技術提案書　様式１２関連</t>
    <phoneticPr fontId="1"/>
  </si>
  <si>
    <t>（社会貢献・地域貢献に係る事項）</t>
    <rPh sb="1" eb="3">
      <t>シャカイ</t>
    </rPh>
    <rPh sb="3" eb="5">
      <t>コウケン</t>
    </rPh>
    <rPh sb="6" eb="8">
      <t>チイキ</t>
    </rPh>
    <rPh sb="8" eb="10">
      <t>コウケン</t>
    </rPh>
    <rPh sb="11" eb="12">
      <t>カカ</t>
    </rPh>
    <rPh sb="13" eb="15">
      <t>ジコウ</t>
    </rPh>
    <phoneticPr fontId="1"/>
  </si>
  <si>
    <t>（ＪＶの場合）</t>
    <phoneticPr fontId="1"/>
  </si>
  <si>
    <t>構成員それぞれに加算点を算出し，その平均点をＪＶの加算点とする。</t>
    <phoneticPr fontId="1"/>
  </si>
  <si>
    <t>社会貢献・政策貢献</t>
    <phoneticPr fontId="1"/>
  </si>
  <si>
    <t>技術提案書　様式１３関連</t>
    <phoneticPr fontId="1"/>
  </si>
  <si>
    <t xml:space="preserve">評価段階（加算点）
</t>
    <phoneticPr fontId="1"/>
  </si>
  <si>
    <t>技術提案書　様式１４関連</t>
    <phoneticPr fontId="1"/>
  </si>
  <si>
    <t>←①入力票からリンク</t>
    <phoneticPr fontId="1"/>
  </si>
  <si>
    <t>←１ページ目からリンク</t>
    <rPh sb="5" eb="6">
      <t>メ</t>
    </rPh>
    <phoneticPr fontId="1"/>
  </si>
  <si>
    <t>←①入力票からリンク</t>
    <phoneticPr fontId="1"/>
  </si>
  <si>
    <t>←評価項目番号は１ページ目からリンク</t>
    <rPh sb="1" eb="3">
      <t>ヒョウカ</t>
    </rPh>
    <rPh sb="3" eb="5">
      <t>コウモク</t>
    </rPh>
    <rPh sb="5" eb="7">
      <t>バンゴウ</t>
    </rPh>
    <rPh sb="12" eb="13">
      <t>メ</t>
    </rPh>
    <phoneticPr fontId="1"/>
  </si>
  <si>
    <t>■技術提案書　提出表紙</t>
    <rPh sb="1" eb="3">
      <t>ギジュツ</t>
    </rPh>
    <rPh sb="3" eb="6">
      <t>テイアンショ</t>
    </rPh>
    <rPh sb="7" eb="9">
      <t>テイシュツ</t>
    </rPh>
    <rPh sb="9" eb="11">
      <t>ヒョウシ</t>
    </rPh>
    <phoneticPr fontId="1"/>
  </si>
  <si>
    <t>受付№　　　　</t>
    <rPh sb="0" eb="2">
      <t>ウケツケ</t>
    </rPh>
    <phoneticPr fontId="1"/>
  </si>
  <si>
    <t>【様式１】</t>
    <rPh sb="1" eb="3">
      <t>ヨウシキ</t>
    </rPh>
    <phoneticPr fontId="1"/>
  </si>
  <si>
    <t>工　事　名：</t>
    <rPh sb="0" eb="1">
      <t>コウ</t>
    </rPh>
    <rPh sb="2" eb="3">
      <t>コト</t>
    </rPh>
    <rPh sb="4" eb="5">
      <t>メイ</t>
    </rPh>
    <phoneticPr fontId="1"/>
  </si>
  <si>
    <t>発注形態：</t>
    <rPh sb="0" eb="2">
      <t>ハッチュウ</t>
    </rPh>
    <rPh sb="2" eb="4">
      <t>ケイタイ</t>
    </rPh>
    <phoneticPr fontId="1"/>
  </si>
  <si>
    <t>入札公告日：</t>
    <rPh sb="0" eb="2">
      <t>ニュウサツ</t>
    </rPh>
    <rPh sb="2" eb="4">
      <t>コウコク</t>
    </rPh>
    <rPh sb="4" eb="5">
      <t>ビ</t>
    </rPh>
    <phoneticPr fontId="1"/>
  </si>
  <si>
    <t>◇提出資料</t>
    <rPh sb="1" eb="3">
      <t>テイシュツ</t>
    </rPh>
    <rPh sb="3" eb="5">
      <t>シリョウ</t>
    </rPh>
    <phoneticPr fontId="1"/>
  </si>
  <si>
    <t>【提出資料】</t>
    <rPh sb="1" eb="3">
      <t>テイシュツ</t>
    </rPh>
    <rPh sb="3" eb="5">
      <t>シリョウ</t>
    </rPh>
    <phoneticPr fontId="1"/>
  </si>
  <si>
    <t>①．提出表紙／様式１（※提出部数：１部）</t>
    <rPh sb="2" eb="4">
      <t>テイシュツ</t>
    </rPh>
    <rPh sb="4" eb="6">
      <t>ヒョウシ</t>
    </rPh>
    <rPh sb="7" eb="9">
      <t>ヨウシキ</t>
    </rPh>
    <rPh sb="12" eb="14">
      <t>テイシュツ</t>
    </rPh>
    <rPh sb="14" eb="16">
      <t>ブスウ</t>
    </rPh>
    <rPh sb="18" eb="19">
      <t>ブ</t>
    </rPh>
    <phoneticPr fontId="1"/>
  </si>
  <si>
    <r>
      <t>・・・様式確認　</t>
    </r>
    <r>
      <rPr>
        <sz val="10"/>
        <rFont val="ＭＳ ゴシック"/>
        <family val="3"/>
        <charset val="128"/>
      </rPr>
      <t>□</t>
    </r>
    <rPh sb="3" eb="5">
      <t>ヨウシキ</t>
    </rPh>
    <rPh sb="5" eb="7">
      <t>カクニン</t>
    </rPh>
    <phoneticPr fontId="1"/>
  </si>
  <si>
    <t>②．提案項目，企業評価項目関連（※提出部数：以下のとおり）</t>
    <rPh sb="2" eb="4">
      <t>テイアン</t>
    </rPh>
    <rPh sb="4" eb="6">
      <t>コウモク</t>
    </rPh>
    <rPh sb="7" eb="11">
      <t>キギョウヒョウカ</t>
    </rPh>
    <rPh sb="11" eb="13">
      <t>コウモク</t>
    </rPh>
    <rPh sb="13" eb="15">
      <t>カンレン</t>
    </rPh>
    <rPh sb="17" eb="19">
      <t>テイシュツ</t>
    </rPh>
    <rPh sb="19" eb="21">
      <t>ブスウ</t>
    </rPh>
    <rPh sb="22" eb="24">
      <t>イカ</t>
    </rPh>
    <phoneticPr fontId="1"/>
  </si>
  <si>
    <t>項目</t>
    <rPh sb="0" eb="2">
      <t>コウモク</t>
    </rPh>
    <phoneticPr fontId="1"/>
  </si>
  <si>
    <t>添付資料等</t>
    <rPh sb="0" eb="2">
      <t>テンプ</t>
    </rPh>
    <rPh sb="2" eb="4">
      <t>シリョウ</t>
    </rPh>
    <rPh sb="4" eb="5">
      <t>トウ</t>
    </rPh>
    <phoneticPr fontId="1"/>
  </si>
  <si>
    <t>様式
確認</t>
    <rPh sb="0" eb="2">
      <t>ヨウシキ</t>
    </rPh>
    <rPh sb="3" eb="5">
      <t>カクニン</t>
    </rPh>
    <phoneticPr fontId="1"/>
  </si>
  <si>
    <t>資料
確認</t>
    <rPh sb="0" eb="2">
      <t>シリョウ</t>
    </rPh>
    <rPh sb="3" eb="5">
      <t>カクニン</t>
    </rPh>
    <phoneticPr fontId="1"/>
  </si>
  <si>
    <t>※任意提出資料（必要に応じ提出）</t>
    <rPh sb="1" eb="3">
      <t>ニンイ</t>
    </rPh>
    <rPh sb="3" eb="5">
      <t>テイシュツ</t>
    </rPh>
    <rPh sb="5" eb="7">
      <t>シリョウ</t>
    </rPh>
    <rPh sb="8" eb="10">
      <t>ヒツヨウ</t>
    </rPh>
    <rPh sb="11" eb="12">
      <t>オウ</t>
    </rPh>
    <rPh sb="13" eb="15">
      <t>テイシュツ</t>
    </rPh>
    <phoneticPr fontId="1"/>
  </si>
  <si>
    <t>※提出部数：２部</t>
    <rPh sb="1" eb="3">
      <t>テイシュツ</t>
    </rPh>
    <rPh sb="3" eb="5">
      <t>ブスウ</t>
    </rPh>
    <rPh sb="7" eb="8">
      <t>ブ</t>
    </rPh>
    <phoneticPr fontId="1"/>
  </si>
  <si>
    <t>※提出前に，様式及び資料の確認を行い，</t>
    <rPh sb="1" eb="3">
      <t>テイシュツ</t>
    </rPh>
    <rPh sb="3" eb="4">
      <t>マエ</t>
    </rPh>
    <rPh sb="6" eb="8">
      <t>ヨウシキ</t>
    </rPh>
    <rPh sb="8" eb="9">
      <t>オヨ</t>
    </rPh>
    <rPh sb="10" eb="12">
      <t>シリョウ</t>
    </rPh>
    <rPh sb="13" eb="15">
      <t>カクニン</t>
    </rPh>
    <rPh sb="16" eb="17">
      <t>オコナ</t>
    </rPh>
    <phoneticPr fontId="1"/>
  </si>
  <si>
    <t>　確認欄「□」に印刷後手書きにてチェック「レ」を入れてください。</t>
    <rPh sb="1" eb="3">
      <t>カクニン</t>
    </rPh>
    <rPh sb="3" eb="4">
      <t>ラン</t>
    </rPh>
    <rPh sb="8" eb="11">
      <t>インサツゴ</t>
    </rPh>
    <rPh sb="11" eb="13">
      <t>テガ</t>
    </rPh>
    <rPh sb="24" eb="25">
      <t>イ</t>
    </rPh>
    <phoneticPr fontId="1"/>
  </si>
  <si>
    <t>【提出にあたっての注意事項】</t>
    <phoneticPr fontId="1"/>
  </si>
  <si>
    <t>１．提出資料は，提案項目，企業評価項目に分けて１部毎にダブルクリップなどで留めて下さい。（※ホッチキス留めは不可）</t>
    <phoneticPr fontId="1"/>
  </si>
  <si>
    <t>２．提出資料は，白黒印刷で構いません。</t>
    <phoneticPr fontId="1"/>
  </si>
  <si>
    <t>３．企業評価項目の添付資料はなるべく両面コピーとし，それぞれの様式の後に綴じて下さい。</t>
    <phoneticPr fontId="1"/>
  </si>
  <si>
    <t>（あて先）</t>
    <rPh sb="3" eb="4">
      <t>サキ</t>
    </rPh>
    <phoneticPr fontId="1"/>
  </si>
  <si>
    <t>（作成日）</t>
    <rPh sb="1" eb="3">
      <t>サクセイ</t>
    </rPh>
    <rPh sb="3" eb="4">
      <t>ビ</t>
    </rPh>
    <phoneticPr fontId="1"/>
  </si>
  <si>
    <t>月</t>
    <rPh sb="0" eb="1">
      <t>ツキ</t>
    </rPh>
    <phoneticPr fontId="1"/>
  </si>
  <si>
    <t>（提出者（入札者））</t>
    <rPh sb="1" eb="4">
      <t>テイシュツシャ</t>
    </rPh>
    <rPh sb="5" eb="7">
      <t>ニュウサツ</t>
    </rPh>
    <rPh sb="7" eb="8">
      <t>モノ</t>
    </rPh>
    <phoneticPr fontId="1"/>
  </si>
  <si>
    <t>入札者名</t>
    <rPh sb="0" eb="2">
      <t>ニュウサツ</t>
    </rPh>
    <rPh sb="2" eb="3">
      <t>シャ</t>
    </rPh>
    <rPh sb="3" eb="4">
      <t>メイ</t>
    </rPh>
    <phoneticPr fontId="1"/>
  </si>
  <si>
    <t>住　　　所</t>
    <rPh sb="0" eb="1">
      <t>ジュウ</t>
    </rPh>
    <rPh sb="4" eb="5">
      <t>ショ</t>
    </rPh>
    <phoneticPr fontId="1"/>
  </si>
  <si>
    <t>代表者氏名</t>
    <rPh sb="0" eb="3">
      <t>ダイヒョウシャ</t>
    </rPh>
    <rPh sb="3" eb="5">
      <t>シメイ</t>
    </rPh>
    <phoneticPr fontId="1"/>
  </si>
  <si>
    <t>（作成者）</t>
    <rPh sb="1" eb="4">
      <t>サクセイシャ</t>
    </rPh>
    <phoneticPr fontId="1"/>
  </si>
  <si>
    <t>部署名</t>
    <rPh sb="0" eb="3">
      <t>ブショメイ</t>
    </rPh>
    <phoneticPr fontId="1"/>
  </si>
  <si>
    <t>氏　　名</t>
    <rPh sb="0" eb="1">
      <t>シ</t>
    </rPh>
    <rPh sb="3" eb="4">
      <t>メイ</t>
    </rPh>
    <phoneticPr fontId="1"/>
  </si>
  <si>
    <t>電話番号</t>
    <rPh sb="0" eb="2">
      <t>デンワ</t>
    </rPh>
    <rPh sb="2" eb="4">
      <t>バンゴウ</t>
    </rPh>
    <phoneticPr fontId="1"/>
  </si>
  <si>
    <t>※入札参加者（JV構成員含む）に合併企業等が，</t>
    <rPh sb="1" eb="3">
      <t>ニュウサツ</t>
    </rPh>
    <rPh sb="3" eb="6">
      <t>サンカシャ</t>
    </rPh>
    <rPh sb="9" eb="12">
      <t>コウセイイン</t>
    </rPh>
    <rPh sb="12" eb="13">
      <t>フク</t>
    </rPh>
    <rPh sb="16" eb="18">
      <t>ガッペイ</t>
    </rPh>
    <rPh sb="18" eb="20">
      <t>キギョウ</t>
    </rPh>
    <rPh sb="20" eb="21">
      <t>トウ</t>
    </rPh>
    <phoneticPr fontId="1"/>
  </si>
  <si>
    <t>（Ｈ</t>
    <phoneticPr fontId="1"/>
  </si>
  <si>
    <t>日以降の合併等が対象）</t>
    <rPh sb="0" eb="1">
      <t>ニチ</t>
    </rPh>
    <rPh sb="1" eb="3">
      <t>イコウ</t>
    </rPh>
    <rPh sb="4" eb="6">
      <t>ガッペイ</t>
    </rPh>
    <rPh sb="6" eb="7">
      <t>トウ</t>
    </rPh>
    <rPh sb="8" eb="10">
      <t>タイショウ</t>
    </rPh>
    <phoneticPr fontId="1"/>
  </si>
  <si>
    <t>↑含まれる場合，下段にも入力</t>
    <rPh sb="1" eb="2">
      <t>フク</t>
    </rPh>
    <rPh sb="5" eb="7">
      <t>バアイ</t>
    </rPh>
    <rPh sb="8" eb="10">
      <t>ゲダン</t>
    </rPh>
    <rPh sb="12" eb="14">
      <t>ニュウリョク</t>
    </rPh>
    <phoneticPr fontId="1"/>
  </si>
  <si>
    <t>※今回の技術提案書提出様式は，</t>
    <rPh sb="1" eb="3">
      <t>コンカイ</t>
    </rPh>
    <rPh sb="4" eb="6">
      <t>ギジュツ</t>
    </rPh>
    <rPh sb="6" eb="9">
      <t>テイアンショ</t>
    </rPh>
    <rPh sb="9" eb="11">
      <t>テイシュツ</t>
    </rPh>
    <rPh sb="11" eb="13">
      <t>ヨウシキ</t>
    </rPh>
    <phoneticPr fontId="1"/>
  </si>
  <si>
    <t>でのみ有効です。</t>
    <rPh sb="3" eb="5">
      <t>ユウコウ</t>
    </rPh>
    <phoneticPr fontId="1"/>
  </si>
  <si>
    <t>（注）コピーなどで他工事の入札参加時に絶対に転用しないで下さい。</t>
    <rPh sb="1" eb="2">
      <t>チュウ</t>
    </rPh>
    <rPh sb="9" eb="12">
      <t>タコウジ</t>
    </rPh>
    <rPh sb="13" eb="15">
      <t>ニュウサツ</t>
    </rPh>
    <rPh sb="15" eb="17">
      <t>サンカ</t>
    </rPh>
    <rPh sb="17" eb="18">
      <t>ジ</t>
    </rPh>
    <rPh sb="19" eb="21">
      <t>ゼッタイ</t>
    </rPh>
    <rPh sb="22" eb="24">
      <t>テンヨウ</t>
    </rPh>
    <rPh sb="28" eb="29">
      <t>クダ</t>
    </rPh>
    <phoneticPr fontId="1"/>
  </si>
  <si>
    <t>※工事毎に提出様式は異なります。</t>
    <rPh sb="1" eb="4">
      <t>コウジゴト</t>
    </rPh>
    <rPh sb="5" eb="7">
      <t>テイシュツ</t>
    </rPh>
    <rPh sb="7" eb="9">
      <t>ヨウシキ</t>
    </rPh>
    <rPh sb="10" eb="11">
      <t>コト</t>
    </rPh>
    <phoneticPr fontId="1"/>
  </si>
  <si>
    <t>標記工事について，以下のとおり技術提案書を提出します。</t>
    <phoneticPr fontId="21"/>
  </si>
  <si>
    <t>様式3-1</t>
    <phoneticPr fontId="21"/>
  </si>
  <si>
    <t>様式3-2</t>
  </si>
  <si>
    <t>様式3-3</t>
  </si>
  <si>
    <t>様式3-4</t>
  </si>
  <si>
    <t>様式4</t>
    <rPh sb="0" eb="2">
      <t>ヨウシキ</t>
    </rPh>
    <phoneticPr fontId="1"/>
  </si>
  <si>
    <t>補足資料を添付する場合，Ａ３で１枚以内</t>
  </si>
  <si>
    <t>－</t>
  </si>
  <si>
    <t>□</t>
    <phoneticPr fontId="21"/>
  </si>
  <si>
    <t>－</t>
    <phoneticPr fontId="21"/>
  </si>
  <si>
    <t>「工事成績評定通知書」の写し</t>
  </si>
  <si>
    <t>「CORINS」の写し（必要な場合，同種工事の確認資料）</t>
  </si>
  <si>
    <t>工事成績の実績</t>
  </si>
  <si>
    <t>地場企業への下請計画</t>
  </si>
  <si>
    <t>地場企業からの資材調達計画</t>
  </si>
  <si>
    <t>提案項目</t>
  </si>
  <si>
    <t>様式11</t>
  </si>
  <si>
    <t>「資格者証」の写し</t>
  </si>
  <si>
    <t>品質管理への取り組み</t>
    <phoneticPr fontId="21"/>
  </si>
  <si>
    <t>建設業労働災害防止協会加入状況</t>
    <phoneticPr fontId="21"/>
  </si>
  <si>
    <t>様式13</t>
    <rPh sb="0" eb="2">
      <t>ヨウシキ</t>
    </rPh>
    <phoneticPr fontId="21"/>
  </si>
  <si>
    <t>「認証書（登録証）」の写し</t>
  </si>
  <si>
    <t>「加入証明」の写し</t>
  </si>
  <si>
    <t>様式12</t>
    <rPh sb="0" eb="2">
      <t>ヨウシキ</t>
    </rPh>
    <phoneticPr fontId="21"/>
  </si>
  <si>
    <t>様式6-2</t>
    <rPh sb="0" eb="2">
      <t>ヨウシキ</t>
    </rPh>
    <phoneticPr fontId="21"/>
  </si>
  <si>
    <t>様式6-1</t>
    <rPh sb="0" eb="2">
      <t>ヨウシキ</t>
    </rPh>
    <phoneticPr fontId="21"/>
  </si>
  <si>
    <t>単体</t>
    <phoneticPr fontId="1"/>
  </si>
  <si>
    <t>○</t>
    <phoneticPr fontId="21"/>
  </si>
  <si>
    <t>○</t>
    <phoneticPr fontId="21"/>
  </si>
  <si>
    <t>■入札参加者（ＪＶ構成員含む）が合併企業等である場合は以下に入力</t>
    <rPh sb="1" eb="3">
      <t>ニュウサツ</t>
    </rPh>
    <rPh sb="3" eb="6">
      <t>サンカシャ</t>
    </rPh>
    <rPh sb="9" eb="12">
      <t>コウセイイン</t>
    </rPh>
    <rPh sb="12" eb="13">
      <t>フク</t>
    </rPh>
    <rPh sb="16" eb="18">
      <t>ガッペイ</t>
    </rPh>
    <rPh sb="18" eb="20">
      <t>キギョウ</t>
    </rPh>
    <rPh sb="20" eb="21">
      <t>トウ</t>
    </rPh>
    <rPh sb="24" eb="26">
      <t>バアイ</t>
    </rPh>
    <rPh sb="27" eb="29">
      <t>イカ</t>
    </rPh>
    <rPh sb="30" eb="32">
      <t>ニュウリョク</t>
    </rPh>
    <phoneticPr fontId="1"/>
  </si>
  <si>
    <t>（Ｈ</t>
    <phoneticPr fontId="1"/>
  </si>
  <si>
    <t>日以降の合併等（営業譲渡等を含む）が対象）</t>
    <rPh sb="0" eb="1">
      <t>ニチ</t>
    </rPh>
    <rPh sb="1" eb="3">
      <t>イコウ</t>
    </rPh>
    <rPh sb="4" eb="6">
      <t>ガッペイ</t>
    </rPh>
    <rPh sb="6" eb="7">
      <t>トウ</t>
    </rPh>
    <rPh sb="8" eb="12">
      <t>エイギョウジョウト</t>
    </rPh>
    <rPh sb="12" eb="13">
      <t>トウ</t>
    </rPh>
    <rPh sb="14" eb="15">
      <t>フク</t>
    </rPh>
    <rPh sb="18" eb="20">
      <t>タイショウ</t>
    </rPh>
    <phoneticPr fontId="1"/>
  </si>
  <si>
    <t>①</t>
    <phoneticPr fontId="1"/>
  </si>
  <si>
    <t>企業名</t>
    <rPh sb="0" eb="3">
      <t>キギョウメイ</t>
    </rPh>
    <phoneticPr fontId="1"/>
  </si>
  <si>
    <t>従前の企業名</t>
    <rPh sb="0" eb="2">
      <t>ジュウゼン</t>
    </rPh>
    <rPh sb="3" eb="6">
      <t>キギョウメイ</t>
    </rPh>
    <phoneticPr fontId="1"/>
  </si>
  <si>
    <t>存続（承継）</t>
    <rPh sb="0" eb="2">
      <t>ソンゾク</t>
    </rPh>
    <rPh sb="3" eb="5">
      <t>ショウケイ</t>
    </rPh>
    <phoneticPr fontId="1"/>
  </si>
  <si>
    <t>合併等</t>
    <rPh sb="0" eb="2">
      <t>ガッペイ</t>
    </rPh>
    <rPh sb="2" eb="3">
      <t>トウ</t>
    </rPh>
    <phoneticPr fontId="1"/>
  </si>
  <si>
    <t>申請日</t>
    <rPh sb="0" eb="2">
      <t>シンセイ</t>
    </rPh>
    <rPh sb="2" eb="3">
      <t>ビ</t>
    </rPh>
    <phoneticPr fontId="1"/>
  </si>
  <si>
    <t>②</t>
    <phoneticPr fontId="1"/>
  </si>
  <si>
    <t>被合併（消滅）</t>
  </si>
  <si>
    <t>③</t>
    <phoneticPr fontId="1"/>
  </si>
  <si>
    <t>④</t>
    <phoneticPr fontId="1"/>
  </si>
  <si>
    <t>⑤</t>
    <phoneticPr fontId="1"/>
  </si>
  <si>
    <t>②</t>
    <phoneticPr fontId="1"/>
  </si>
  <si>
    <t>①</t>
    <phoneticPr fontId="1"/>
  </si>
  <si>
    <t>③</t>
    <phoneticPr fontId="1"/>
  </si>
  <si>
    <t>Ⅰ</t>
    <phoneticPr fontId="1"/>
  </si>
  <si>
    <t>●</t>
    <phoneticPr fontId="1"/>
  </si>
  <si>
    <t>Ⅱ</t>
    <phoneticPr fontId="1"/>
  </si>
  <si>
    <t>●</t>
    <phoneticPr fontId="1"/>
  </si>
  <si>
    <t>Ⅲ</t>
    <phoneticPr fontId="1"/>
  </si>
  <si>
    <t>●</t>
    <phoneticPr fontId="1"/>
  </si>
  <si>
    <t>Ⅳ</t>
    <phoneticPr fontId="1"/>
  </si>
  <si>
    <t>Ⅴ</t>
    <phoneticPr fontId="1"/>
  </si>
  <si>
    <t>－</t>
    <phoneticPr fontId="1"/>
  </si>
  <si>
    <t>Ⅵ</t>
    <phoneticPr fontId="1"/>
  </si>
  <si>
    <t>Ⅸ</t>
    <phoneticPr fontId="1"/>
  </si>
  <si>
    <t>【留意点】</t>
    <phoneticPr fontId="21"/>
  </si>
  <si>
    <t>減点措置も同様に行う。</t>
    <phoneticPr fontId="21"/>
  </si>
  <si>
    <t>■技術提案書　チェック表（入札者用）</t>
    <rPh sb="1" eb="3">
      <t>ギジュツ</t>
    </rPh>
    <rPh sb="3" eb="6">
      <t>テイアンショ</t>
    </rPh>
    <rPh sb="11" eb="12">
      <t>ヒョウ</t>
    </rPh>
    <rPh sb="13" eb="16">
      <t>ニュウサツシャ</t>
    </rPh>
    <rPh sb="16" eb="17">
      <t>ヨウ</t>
    </rPh>
    <phoneticPr fontId="1"/>
  </si>
  <si>
    <t>【様式２】</t>
    <rPh sb="1" eb="3">
      <t>ヨウシキ</t>
    </rPh>
    <phoneticPr fontId="1"/>
  </si>
  <si>
    <r>
      <t>※この資料は，</t>
    </r>
    <r>
      <rPr>
        <b/>
        <u/>
        <sz val="14"/>
        <color indexed="10"/>
        <rFont val="ＭＳ ゴシック"/>
        <family val="3"/>
        <charset val="128"/>
      </rPr>
      <t>提出の必要はありません</t>
    </r>
    <r>
      <rPr>
        <b/>
        <sz val="14"/>
        <color indexed="10"/>
        <rFont val="ＭＳ ゴシック"/>
        <family val="3"/>
        <charset val="128"/>
      </rPr>
      <t>！！</t>
    </r>
    <rPh sb="3" eb="5">
      <t>シリョウ</t>
    </rPh>
    <rPh sb="7" eb="9">
      <t>テイシュツ</t>
    </rPh>
    <rPh sb="10" eb="12">
      <t>ヒツヨウ</t>
    </rPh>
    <phoneticPr fontId="1"/>
  </si>
  <si>
    <t>　提出前のチェックの際に活用ください。</t>
    <rPh sb="1" eb="3">
      <t>テイシュツ</t>
    </rPh>
    <rPh sb="3" eb="4">
      <t>マエ</t>
    </rPh>
    <rPh sb="10" eb="11">
      <t>サイ</t>
    </rPh>
    <rPh sb="12" eb="14">
      <t>カツヨウ</t>
    </rPh>
    <phoneticPr fontId="1"/>
  </si>
  <si>
    <t>　工事名：</t>
    <rPh sb="1" eb="4">
      <t>コウジメイ</t>
    </rPh>
    <phoneticPr fontId="1"/>
  </si>
  <si>
    <t>　評価型式：</t>
    <rPh sb="1" eb="3">
      <t>ヒョウカ</t>
    </rPh>
    <rPh sb="3" eb="5">
      <t>カタシキ</t>
    </rPh>
    <phoneticPr fontId="1"/>
  </si>
  <si>
    <t>◇今回提出資料（チェックシート）</t>
    <rPh sb="1" eb="3">
      <t>コンカイ</t>
    </rPh>
    <rPh sb="3" eb="5">
      <t>テイシュツ</t>
    </rPh>
    <rPh sb="5" eb="7">
      <t>シリョウ</t>
    </rPh>
    <phoneticPr fontId="1"/>
  </si>
  <si>
    <t>様式名</t>
    <rPh sb="0" eb="2">
      <t>ヨウシキ</t>
    </rPh>
    <rPh sb="2" eb="3">
      <t>メイ</t>
    </rPh>
    <phoneticPr fontId="1"/>
  </si>
  <si>
    <t>今回対象</t>
    <rPh sb="0" eb="2">
      <t>コンカイ</t>
    </rPh>
    <rPh sb="2" eb="4">
      <t>タイショウ</t>
    </rPh>
    <phoneticPr fontId="1"/>
  </si>
  <si>
    <t>チェック事項</t>
    <rPh sb="4" eb="6">
      <t>ジコウ</t>
    </rPh>
    <phoneticPr fontId="1"/>
  </si>
  <si>
    <t>チェック欄</t>
    <rPh sb="4" eb="5">
      <t>ラン</t>
    </rPh>
    <phoneticPr fontId="1"/>
  </si>
  <si>
    <t>全体</t>
    <rPh sb="0" eb="2">
      <t>ゼンタイ</t>
    </rPh>
    <phoneticPr fontId="1"/>
  </si>
  <si>
    <t>必須様式に漏れはないか。（※未提出なら欠格となる）</t>
    <rPh sb="0" eb="2">
      <t>ヒッス</t>
    </rPh>
    <rPh sb="2" eb="4">
      <t>ヨウシキ</t>
    </rPh>
    <rPh sb="5" eb="6">
      <t>モ</t>
    </rPh>
    <rPh sb="14" eb="17">
      <t>ミテイシュツ</t>
    </rPh>
    <rPh sb="19" eb="21">
      <t>ケッカク</t>
    </rPh>
    <phoneticPr fontId="1"/>
  </si>
  <si>
    <t>必要な添付資料の漏れはないか。（※未提出なら不利となる）</t>
    <rPh sb="0" eb="2">
      <t>ヒツヨウ</t>
    </rPh>
    <rPh sb="3" eb="5">
      <t>テンプ</t>
    </rPh>
    <rPh sb="5" eb="7">
      <t>シリョウ</t>
    </rPh>
    <rPh sb="8" eb="9">
      <t>モ</t>
    </rPh>
    <rPh sb="17" eb="20">
      <t>ミテイシュツ</t>
    </rPh>
    <rPh sb="22" eb="24">
      <t>フリ</t>
    </rPh>
    <phoneticPr fontId="1"/>
  </si>
  <si>
    <t>入札参加者（ＪＶ構成員含む）が合併企業の場合，「様式１」に必要事項を記載しているか。</t>
    <rPh sb="0" eb="2">
      <t>ニュウサツ</t>
    </rPh>
    <rPh sb="2" eb="5">
      <t>サンカシャ</t>
    </rPh>
    <rPh sb="8" eb="11">
      <t>コウセイイン</t>
    </rPh>
    <rPh sb="11" eb="12">
      <t>フク</t>
    </rPh>
    <rPh sb="15" eb="17">
      <t>ガッペイ</t>
    </rPh>
    <rPh sb="17" eb="19">
      <t>キギョウ</t>
    </rPh>
    <rPh sb="20" eb="22">
      <t>バアイ</t>
    </rPh>
    <rPh sb="24" eb="26">
      <t>ヨウシキ</t>
    </rPh>
    <rPh sb="29" eb="31">
      <t>ヒツヨウ</t>
    </rPh>
    <rPh sb="31" eb="33">
      <t>ジコウ</t>
    </rPh>
    <rPh sb="34" eb="36">
      <t>キサイ</t>
    </rPh>
    <phoneticPr fontId="1"/>
  </si>
  <si>
    <t>JVの場合，構成員それぞれで対応が必要な項目について，不備はないか。</t>
  </si>
  <si>
    <t>様式１（表紙）</t>
    <rPh sb="0" eb="2">
      <t>ヨウシキ</t>
    </rPh>
    <rPh sb="4" eb="6">
      <t>ヒョウシ</t>
    </rPh>
    <phoneticPr fontId="1"/>
  </si>
  <si>
    <t>○</t>
    <phoneticPr fontId="1"/>
  </si>
  <si>
    <t>社印に漏れはないか。</t>
    <rPh sb="0" eb="2">
      <t>シャイン</t>
    </rPh>
    <rPh sb="3" eb="4">
      <t>モ</t>
    </rPh>
    <phoneticPr fontId="1"/>
  </si>
  <si>
    <t>様式３
（技術提案）</t>
    <rPh sb="0" eb="2">
      <t>ヨウシキ</t>
    </rPh>
    <rPh sb="5" eb="7">
      <t>ギジュツ</t>
    </rPh>
    <rPh sb="7" eb="9">
      <t>テイアン</t>
    </rPh>
    <phoneticPr fontId="1"/>
  </si>
  <si>
    <t>様式への記載はA4で１枚，添付資料はA3片面で１枚以内となっているか。</t>
    <rPh sb="20" eb="22">
      <t>カタメン</t>
    </rPh>
    <phoneticPr fontId="1"/>
  </si>
  <si>
    <t>入札者の特定につながる記載がないか。（企業名など。添付資料含む）</t>
    <phoneticPr fontId="1"/>
  </si>
  <si>
    <t>提出様式中の(1)～(5)には，それぞれ実施内容を１つずつ，効果が高いと考える順に記載しているか。
（複数の実施内容と判断できるものは，一部評価対象としない）</t>
    <rPh sb="0" eb="2">
      <t>テイシュツ</t>
    </rPh>
    <rPh sb="2" eb="4">
      <t>ヨウシキ</t>
    </rPh>
    <rPh sb="4" eb="5">
      <t>チュウ</t>
    </rPh>
    <rPh sb="20" eb="22">
      <t>ジッシ</t>
    </rPh>
    <rPh sb="22" eb="24">
      <t>ナイヨウ</t>
    </rPh>
    <rPh sb="30" eb="32">
      <t>コウカ</t>
    </rPh>
    <rPh sb="33" eb="34">
      <t>タカ</t>
    </rPh>
    <rPh sb="36" eb="37">
      <t>カンガ</t>
    </rPh>
    <rPh sb="39" eb="40">
      <t>ジュン</t>
    </rPh>
    <rPh sb="41" eb="43">
      <t>キサイ</t>
    </rPh>
    <rPh sb="51" eb="53">
      <t>フクスウ</t>
    </rPh>
    <rPh sb="54" eb="56">
      <t>ジッシ</t>
    </rPh>
    <rPh sb="56" eb="58">
      <t>ナイヨウ</t>
    </rPh>
    <rPh sb="59" eb="61">
      <t>ハンダン</t>
    </rPh>
    <rPh sb="68" eb="70">
      <t>イチブ</t>
    </rPh>
    <rPh sb="70" eb="72">
      <t>ヒョウカ</t>
    </rPh>
    <rPh sb="72" eb="74">
      <t>タイショウ</t>
    </rPh>
    <phoneticPr fontId="1"/>
  </si>
  <si>
    <t>仮に提案が発注者より認められない場合（一部含む），標準案（発注者指示）での施工意志はあるか。（意志が無い場合は提出様式に明記する）</t>
  </si>
  <si>
    <t>様式４
（施工上の提案）</t>
    <rPh sb="0" eb="2">
      <t>ヨウシキ</t>
    </rPh>
    <rPh sb="5" eb="8">
      <t>セコウジョウ</t>
    </rPh>
    <rPh sb="9" eb="11">
      <t>テイアン</t>
    </rPh>
    <phoneticPr fontId="1"/>
  </si>
  <si>
    <t>様式への記載はA4で１枚となっているか。</t>
    <phoneticPr fontId="1"/>
  </si>
  <si>
    <t>入札者の特定につながる記載がないか。（企業名など）</t>
    <phoneticPr fontId="1"/>
  </si>
  <si>
    <t>「最も注意すべき事項」には，現場条件や設計図書等の内容を考慮した上で，最も注意すべき事項を１つとその理由が具体的に記載されているか。（複数の注意事項が記載されている場合は，評価対象としない等の取り扱いとなる。）</t>
    <rPh sb="1" eb="2">
      <t>モット</t>
    </rPh>
    <rPh sb="3" eb="5">
      <t>チュウイ</t>
    </rPh>
    <rPh sb="8" eb="10">
      <t>ジコウ</t>
    </rPh>
    <rPh sb="14" eb="16">
      <t>ゲンバ</t>
    </rPh>
    <rPh sb="16" eb="18">
      <t>ジョウケン</t>
    </rPh>
    <rPh sb="19" eb="23">
      <t>セッケイトショ</t>
    </rPh>
    <rPh sb="23" eb="24">
      <t>トウ</t>
    </rPh>
    <rPh sb="25" eb="27">
      <t>ナイヨウ</t>
    </rPh>
    <rPh sb="28" eb="30">
      <t>コウリョ</t>
    </rPh>
    <rPh sb="32" eb="33">
      <t>ウエ</t>
    </rPh>
    <rPh sb="35" eb="36">
      <t>モット</t>
    </rPh>
    <rPh sb="37" eb="39">
      <t>チュウイ</t>
    </rPh>
    <rPh sb="53" eb="56">
      <t>グタイテキ</t>
    </rPh>
    <rPh sb="70" eb="72">
      <t>チュウイ</t>
    </rPh>
    <rPh sb="72" eb="74">
      <t>ジコウ</t>
    </rPh>
    <rPh sb="75" eb="77">
      <t>キサイ</t>
    </rPh>
    <rPh sb="82" eb="84">
      <t>バアイ</t>
    </rPh>
    <rPh sb="94" eb="95">
      <t>ナド</t>
    </rPh>
    <rPh sb="96" eb="97">
      <t>ト</t>
    </rPh>
    <rPh sb="98" eb="99">
      <t>アツカ</t>
    </rPh>
    <phoneticPr fontId="1"/>
  </si>
  <si>
    <t>「具体的な対応策」には，標準案を上回る提案を一つとその理由が具体的に記載されているか。
（複数の実施内容と判断できるものは，評価対象としない等の取り扱いとなる。）</t>
    <rPh sb="1" eb="4">
      <t>グタイテキ</t>
    </rPh>
    <rPh sb="5" eb="8">
      <t>タイオウサク</t>
    </rPh>
    <rPh sb="12" eb="14">
      <t>ヒョウジュン</t>
    </rPh>
    <rPh sb="14" eb="15">
      <t>アン</t>
    </rPh>
    <rPh sb="16" eb="18">
      <t>ウワマワ</t>
    </rPh>
    <rPh sb="19" eb="21">
      <t>テイアン</t>
    </rPh>
    <rPh sb="22" eb="23">
      <t>ヒト</t>
    </rPh>
    <rPh sb="27" eb="29">
      <t>リユウ</t>
    </rPh>
    <rPh sb="30" eb="33">
      <t>グタイテキ</t>
    </rPh>
    <rPh sb="34" eb="36">
      <t>キサイ</t>
    </rPh>
    <rPh sb="45" eb="47">
      <t>フクスウ</t>
    </rPh>
    <rPh sb="48" eb="50">
      <t>ジッシ</t>
    </rPh>
    <rPh sb="50" eb="52">
      <t>ナイヨウ</t>
    </rPh>
    <rPh sb="53" eb="55">
      <t>ハンダン</t>
    </rPh>
    <rPh sb="62" eb="64">
      <t>ヒョウカ</t>
    </rPh>
    <rPh sb="64" eb="66">
      <t>タイショウ</t>
    </rPh>
    <rPh sb="70" eb="71">
      <t>ナド</t>
    </rPh>
    <rPh sb="72" eb="73">
      <t>ト</t>
    </rPh>
    <rPh sb="74" eb="75">
      <t>アツカ</t>
    </rPh>
    <phoneticPr fontId="1"/>
  </si>
  <si>
    <t>様式６－１
（下請計画）</t>
    <rPh sb="0" eb="2">
      <t>ヨウシキ</t>
    </rPh>
    <rPh sb="7" eb="9">
      <t>シタウケ</t>
    </rPh>
    <rPh sb="9" eb="11">
      <t>ケイカク</t>
    </rPh>
    <phoneticPr fontId="1"/>
  </si>
  <si>
    <t>地場外への下請予定割合には，履行義務が発生するが，提案内容が実現可能か。</t>
    <rPh sb="0" eb="2">
      <t>ジバ</t>
    </rPh>
    <rPh sb="2" eb="3">
      <t>ガイ</t>
    </rPh>
    <rPh sb="5" eb="7">
      <t>シタウケ</t>
    </rPh>
    <rPh sb="7" eb="9">
      <t>ヨテイ</t>
    </rPh>
    <rPh sb="9" eb="11">
      <t>ワリアイ</t>
    </rPh>
    <rPh sb="14" eb="16">
      <t>リコウ</t>
    </rPh>
    <rPh sb="16" eb="18">
      <t>ギム</t>
    </rPh>
    <rPh sb="19" eb="21">
      <t>ハッセイ</t>
    </rPh>
    <rPh sb="25" eb="27">
      <t>テイアン</t>
    </rPh>
    <rPh sb="27" eb="29">
      <t>ナイヨウ</t>
    </rPh>
    <rPh sb="30" eb="32">
      <t>ジツゲン</t>
    </rPh>
    <rPh sb="32" eb="34">
      <t>カノウ</t>
    </rPh>
    <phoneticPr fontId="1"/>
  </si>
  <si>
    <t>様式６－２
（資材調達計画）</t>
    <rPh sb="0" eb="2">
      <t>ヨウシキ</t>
    </rPh>
    <rPh sb="7" eb="9">
      <t>シザイ</t>
    </rPh>
    <rPh sb="9" eb="11">
      <t>チョウタツ</t>
    </rPh>
    <rPh sb="11" eb="13">
      <t>ケイカク</t>
    </rPh>
    <phoneticPr fontId="1"/>
  </si>
  <si>
    <t>地場企業からの資材調達計画には，履行義務が発生するが，提案内容が実現可能か。</t>
    <rPh sb="0" eb="2">
      <t>ジバ</t>
    </rPh>
    <rPh sb="2" eb="4">
      <t>キギョウ</t>
    </rPh>
    <rPh sb="7" eb="9">
      <t>シザイ</t>
    </rPh>
    <rPh sb="9" eb="11">
      <t>チョウタツ</t>
    </rPh>
    <rPh sb="11" eb="13">
      <t>ケイカク</t>
    </rPh>
    <rPh sb="16" eb="18">
      <t>リコウ</t>
    </rPh>
    <rPh sb="18" eb="20">
      <t>ギム</t>
    </rPh>
    <rPh sb="21" eb="23">
      <t>ハッセイ</t>
    </rPh>
    <rPh sb="27" eb="29">
      <t>テイアン</t>
    </rPh>
    <rPh sb="29" eb="31">
      <t>ナイヨウ</t>
    </rPh>
    <rPh sb="32" eb="34">
      <t>ジツゲン</t>
    </rPh>
    <rPh sb="34" eb="36">
      <t>カノウ</t>
    </rPh>
    <phoneticPr fontId="1"/>
  </si>
  <si>
    <t>様式７－１
（工事成績）</t>
    <rPh sb="0" eb="2">
      <t>ヨウシキ</t>
    </rPh>
    <rPh sb="7" eb="9">
      <t>コウジ</t>
    </rPh>
    <rPh sb="9" eb="11">
      <t>セイセキ</t>
    </rPh>
    <phoneticPr fontId="1"/>
  </si>
  <si>
    <t>対象外工事を記載していないか。（対象期間，業種に注意が必要。）</t>
    <rPh sb="0" eb="3">
      <t>タイショウガイ</t>
    </rPh>
    <rPh sb="3" eb="5">
      <t>コウジ</t>
    </rPh>
    <rPh sb="6" eb="8">
      <t>キサイ</t>
    </rPh>
    <rPh sb="16" eb="18">
      <t>タイショウ</t>
    </rPh>
    <rPh sb="18" eb="20">
      <t>キカン</t>
    </rPh>
    <rPh sb="21" eb="23">
      <t>ギョウシュ</t>
    </rPh>
    <rPh sb="24" eb="26">
      <t>チュウイ</t>
    </rPh>
    <rPh sb="27" eb="29">
      <t>ヒツヨウ</t>
    </rPh>
    <phoneticPr fontId="1"/>
  </si>
  <si>
    <t>３件未満の記載の場合，記載漏れ等がないか。
（特命随契も対象に含むことに注意）</t>
    <rPh sb="1" eb="2">
      <t>ケン</t>
    </rPh>
    <rPh sb="2" eb="4">
      <t>ミマン</t>
    </rPh>
    <rPh sb="5" eb="7">
      <t>キサイ</t>
    </rPh>
    <rPh sb="8" eb="10">
      <t>バアイ</t>
    </rPh>
    <rPh sb="11" eb="13">
      <t>キサイ</t>
    </rPh>
    <rPh sb="13" eb="14">
      <t>モ</t>
    </rPh>
    <rPh sb="15" eb="16">
      <t>トウ</t>
    </rPh>
    <rPh sb="23" eb="25">
      <t>トクメイ</t>
    </rPh>
    <rPh sb="25" eb="27">
      <t>ズイケイ</t>
    </rPh>
    <rPh sb="28" eb="30">
      <t>タイショウ</t>
    </rPh>
    <rPh sb="31" eb="32">
      <t>フク</t>
    </rPh>
    <rPh sb="36" eb="38">
      <t>チュウイ</t>
    </rPh>
    <phoneticPr fontId="1"/>
  </si>
  <si>
    <t>評定点数に間違いは無いか。</t>
    <rPh sb="0" eb="2">
      <t>ヒョウテイ</t>
    </rPh>
    <rPh sb="2" eb="4">
      <t>テンスウ</t>
    </rPh>
    <rPh sb="5" eb="7">
      <t>マチガ</t>
    </rPh>
    <rPh sb="9" eb="10">
      <t>ナ</t>
    </rPh>
    <phoneticPr fontId="1"/>
  </si>
  <si>
    <t>記載工事の工事評定通知書の写しは添付しているか。</t>
    <rPh sb="0" eb="2">
      <t>キサイ</t>
    </rPh>
    <rPh sb="2" eb="4">
      <t>コウジ</t>
    </rPh>
    <rPh sb="5" eb="7">
      <t>コウジ</t>
    </rPh>
    <rPh sb="7" eb="9">
      <t>ヒョウテイ</t>
    </rPh>
    <rPh sb="9" eb="12">
      <t>ツウチショ</t>
    </rPh>
    <rPh sb="13" eb="14">
      <t>ウツ</t>
    </rPh>
    <rPh sb="16" eb="18">
      <t>テンプ</t>
    </rPh>
    <phoneticPr fontId="1"/>
  </si>
  <si>
    <t>様式７－２
（表彰実績）</t>
    <rPh sb="0" eb="2">
      <t>ヨウシキ</t>
    </rPh>
    <rPh sb="7" eb="9">
      <t>ヒョウショウ</t>
    </rPh>
    <rPh sb="9" eb="11">
      <t>ジッセキ</t>
    </rPh>
    <phoneticPr fontId="1"/>
  </si>
  <si>
    <t>「表彰対象である旨の本市通知」の写しは添付しているか。</t>
    <phoneticPr fontId="1"/>
  </si>
  <si>
    <t>上記通知後に，表彰の取り消しが通知されていないか。</t>
    <phoneticPr fontId="1"/>
  </si>
  <si>
    <t>表彰日の翌日から入札公告日前日までの間に競争入札参加停止の措置を受けた期間が無いか。</t>
    <rPh sb="0" eb="2">
      <t>ヒョウショウ</t>
    </rPh>
    <rPh sb="2" eb="3">
      <t>ビ</t>
    </rPh>
    <rPh sb="4" eb="6">
      <t>ヨクジツ</t>
    </rPh>
    <rPh sb="8" eb="10">
      <t>ニュウサツ</t>
    </rPh>
    <rPh sb="10" eb="12">
      <t>コウコク</t>
    </rPh>
    <rPh sb="12" eb="13">
      <t>ビ</t>
    </rPh>
    <rPh sb="13" eb="15">
      <t>ゼンジツ</t>
    </rPh>
    <rPh sb="18" eb="19">
      <t>アイダ</t>
    </rPh>
    <rPh sb="20" eb="22">
      <t>キョウソウ</t>
    </rPh>
    <rPh sb="22" eb="24">
      <t>ニュウサツ</t>
    </rPh>
    <rPh sb="24" eb="26">
      <t>サンカ</t>
    </rPh>
    <rPh sb="26" eb="28">
      <t>テイシ</t>
    </rPh>
    <rPh sb="29" eb="31">
      <t>ソチ</t>
    </rPh>
    <rPh sb="32" eb="33">
      <t>ウ</t>
    </rPh>
    <rPh sb="35" eb="37">
      <t>キカン</t>
    </rPh>
    <rPh sb="38" eb="39">
      <t>ナ</t>
    </rPh>
    <phoneticPr fontId="1"/>
  </si>
  <si>
    <t>様式８
（同種工事
の実績）</t>
    <rPh sb="0" eb="2">
      <t>ヨウシキ</t>
    </rPh>
    <rPh sb="5" eb="7">
      <t>ドウシュ</t>
    </rPh>
    <rPh sb="7" eb="9">
      <t>コウジ</t>
    </rPh>
    <rPh sb="11" eb="13">
      <t>ジッセキ</t>
    </rPh>
    <phoneticPr fontId="1"/>
  </si>
  <si>
    <t>該当の場合，条件（期間など）に適合した工事を記載しているか。</t>
    <rPh sb="0" eb="2">
      <t>ガイトウ</t>
    </rPh>
    <rPh sb="3" eb="5">
      <t>バアイ</t>
    </rPh>
    <rPh sb="6" eb="8">
      <t>ジョウケン</t>
    </rPh>
    <rPh sb="9" eb="11">
      <t>キカン</t>
    </rPh>
    <rPh sb="15" eb="17">
      <t>テキゴウ</t>
    </rPh>
    <rPh sb="19" eb="21">
      <t>コウジ</t>
    </rPh>
    <rPh sb="22" eb="23">
      <t>キ</t>
    </rPh>
    <rPh sb="23" eb="24">
      <t>ミツル</t>
    </rPh>
    <phoneticPr fontId="1"/>
  </si>
  <si>
    <t>コリンズ登録工事を対象とする場合，記載した工事はコリンズ登録工事であるか。</t>
    <rPh sb="4" eb="6">
      <t>トウロク</t>
    </rPh>
    <rPh sb="6" eb="8">
      <t>コウジ</t>
    </rPh>
    <rPh sb="9" eb="11">
      <t>タイショウ</t>
    </rPh>
    <rPh sb="14" eb="16">
      <t>バアイ</t>
    </rPh>
    <rPh sb="17" eb="19">
      <t>キサイ</t>
    </rPh>
    <rPh sb="21" eb="23">
      <t>コウジ</t>
    </rPh>
    <rPh sb="28" eb="30">
      <t>トウロク</t>
    </rPh>
    <rPh sb="30" eb="32">
      <t>コウジ</t>
    </rPh>
    <phoneticPr fontId="1"/>
  </si>
  <si>
    <t>該当の場合，同種工事の条件を満たすかコリンズの登録内容をしっかり確認したか。</t>
    <rPh sb="0" eb="2">
      <t>ガイトウ</t>
    </rPh>
    <rPh sb="3" eb="5">
      <t>バアイ</t>
    </rPh>
    <rPh sb="6" eb="8">
      <t>ドウシュ</t>
    </rPh>
    <rPh sb="8" eb="10">
      <t>コウジ</t>
    </rPh>
    <rPh sb="11" eb="13">
      <t>ジョウケン</t>
    </rPh>
    <rPh sb="14" eb="15">
      <t>ミ</t>
    </rPh>
    <rPh sb="23" eb="25">
      <t>トウロク</t>
    </rPh>
    <rPh sb="25" eb="27">
      <t>ナイヨウ</t>
    </rPh>
    <rPh sb="32" eb="34">
      <t>カクニン</t>
    </rPh>
    <phoneticPr fontId="1"/>
  </si>
  <si>
    <t>コリンズの写しが添付され，該当箇所をマーカー等で表示しているか。</t>
    <rPh sb="5" eb="6">
      <t>ウツ</t>
    </rPh>
    <rPh sb="8" eb="10">
      <t>テンプ</t>
    </rPh>
    <rPh sb="13" eb="15">
      <t>ガイトウ</t>
    </rPh>
    <rPh sb="15" eb="17">
      <t>カショ</t>
    </rPh>
    <rPh sb="22" eb="23">
      <t>トウ</t>
    </rPh>
    <rPh sb="24" eb="26">
      <t>ヒョウジ</t>
    </rPh>
    <phoneticPr fontId="1"/>
  </si>
  <si>
    <t>該当かつコリンズで同種工事の条件を満たすことが確認し難い場合，別途確認できる資料（契約図書における設計書，図面等の写しなど）も添付し，該当箇所をマーカー等で表示しているか。</t>
    <rPh sb="0" eb="2">
      <t>ガイトウ</t>
    </rPh>
    <rPh sb="9" eb="11">
      <t>ドウシュ</t>
    </rPh>
    <rPh sb="11" eb="13">
      <t>コウジ</t>
    </rPh>
    <rPh sb="14" eb="16">
      <t>ジョウケン</t>
    </rPh>
    <rPh sb="17" eb="18">
      <t>ミ</t>
    </rPh>
    <rPh sb="23" eb="25">
      <t>カクニン</t>
    </rPh>
    <rPh sb="26" eb="27">
      <t>ガタ</t>
    </rPh>
    <rPh sb="28" eb="30">
      <t>バアイ</t>
    </rPh>
    <rPh sb="31" eb="33">
      <t>ベット</t>
    </rPh>
    <rPh sb="33" eb="35">
      <t>カクニン</t>
    </rPh>
    <rPh sb="38" eb="40">
      <t>シリョウ</t>
    </rPh>
    <rPh sb="41" eb="43">
      <t>ケイヤク</t>
    </rPh>
    <rPh sb="43" eb="45">
      <t>トショ</t>
    </rPh>
    <rPh sb="49" eb="51">
      <t>セッケイ</t>
    </rPh>
    <rPh sb="53" eb="55">
      <t>ズメン</t>
    </rPh>
    <rPh sb="55" eb="56">
      <t>トウ</t>
    </rPh>
    <rPh sb="57" eb="58">
      <t>ウツ</t>
    </rPh>
    <rPh sb="63" eb="65">
      <t>テンプ</t>
    </rPh>
    <rPh sb="67" eb="69">
      <t>ガイトウ</t>
    </rPh>
    <rPh sb="69" eb="71">
      <t>カショ</t>
    </rPh>
    <rPh sb="76" eb="77">
      <t>トウ</t>
    </rPh>
    <rPh sb="78" eb="80">
      <t>ヒョウジ</t>
    </rPh>
    <phoneticPr fontId="1"/>
  </si>
  <si>
    <t>様式９
（受注工事）</t>
    <rPh sb="0" eb="2">
      <t>ヨウシキ</t>
    </rPh>
    <rPh sb="5" eb="7">
      <t>ジュチュウ</t>
    </rPh>
    <rPh sb="7" eb="9">
      <t>コウジ</t>
    </rPh>
    <phoneticPr fontId="1"/>
  </si>
  <si>
    <t>該当の場合，条件（対象機関，期間など）に適合した工事を記載しているか。</t>
    <rPh sb="0" eb="2">
      <t>ガイトウ</t>
    </rPh>
    <rPh sb="3" eb="5">
      <t>バアイ</t>
    </rPh>
    <rPh sb="6" eb="8">
      <t>ジョウケン</t>
    </rPh>
    <rPh sb="9" eb="11">
      <t>タイショウ</t>
    </rPh>
    <rPh sb="11" eb="13">
      <t>キカン</t>
    </rPh>
    <rPh sb="14" eb="16">
      <t>キカン</t>
    </rPh>
    <rPh sb="20" eb="22">
      <t>テキゴウ</t>
    </rPh>
    <rPh sb="24" eb="26">
      <t>コウジ</t>
    </rPh>
    <rPh sb="27" eb="28">
      <t>キ</t>
    </rPh>
    <rPh sb="28" eb="29">
      <t>ミツル</t>
    </rPh>
    <phoneticPr fontId="1"/>
  </si>
  <si>
    <t>受注工事に漏れがないか。</t>
    <phoneticPr fontId="1"/>
  </si>
  <si>
    <t>様式１０－１
（品質管理）</t>
    <rPh sb="0" eb="2">
      <t>ヨウシキ</t>
    </rPh>
    <rPh sb="8" eb="10">
      <t>ヒンシツ</t>
    </rPh>
    <rPh sb="10" eb="12">
      <t>カンリ</t>
    </rPh>
    <phoneticPr fontId="1"/>
  </si>
  <si>
    <t>該当の場合，認証書（登録証）の写しを添付しているか。</t>
  </si>
  <si>
    <t>該当の場合，有効期限に問題はないか。</t>
  </si>
  <si>
    <t>様式１０－２
（建災防加入）</t>
    <rPh sb="0" eb="2">
      <t>ヨウシキ</t>
    </rPh>
    <rPh sb="8" eb="9">
      <t>ダテ</t>
    </rPh>
    <rPh sb="9" eb="10">
      <t>ワザワ</t>
    </rPh>
    <rPh sb="10" eb="11">
      <t>ボウ</t>
    </rPh>
    <rPh sb="11" eb="13">
      <t>カニュウ</t>
    </rPh>
    <phoneticPr fontId="1"/>
  </si>
  <si>
    <t>該当の場合，「加入証明書」の写しを添付しているか。
（「加入証明書」は，加入日が入札公告日前日以前の日付となっていて，かつ，証明日が当該年度４月１日以降の日付となっている必要があります。）</t>
    <rPh sb="11" eb="12">
      <t>ショ</t>
    </rPh>
    <phoneticPr fontId="1"/>
  </si>
  <si>
    <r>
      <t xml:space="preserve">様式１１
</t>
    </r>
    <r>
      <rPr>
        <sz val="9"/>
        <rFont val="ＭＳ Ｐゴシック"/>
        <family val="3"/>
        <charset val="128"/>
      </rPr>
      <t>（配置予定技術者）</t>
    </r>
    <rPh sb="0" eb="2">
      <t>ヨウシキ</t>
    </rPh>
    <rPh sb="6" eb="8">
      <t>ハイチ</t>
    </rPh>
    <rPh sb="8" eb="10">
      <t>ヨテイ</t>
    </rPh>
    <rPh sb="10" eb="13">
      <t>ギジュツシャ</t>
    </rPh>
    <phoneticPr fontId="1"/>
  </si>
  <si>
    <t>提示した者は，当工事へ法令，入札説明書等に従い配置可能な監理技術者であるか。（JV案件の場合，代表者の技術者）</t>
    <rPh sb="14" eb="16">
      <t>ニュウサツ</t>
    </rPh>
    <rPh sb="16" eb="19">
      <t>セツメイショ</t>
    </rPh>
    <rPh sb="19" eb="20">
      <t>トウ</t>
    </rPh>
    <phoneticPr fontId="1"/>
  </si>
  <si>
    <t>資格に関し，監理技術者資格者証の写しは漏れなく添付されているか。</t>
    <rPh sb="6" eb="8">
      <t>カンリ</t>
    </rPh>
    <rPh sb="8" eb="11">
      <t>ギジュツシャ</t>
    </rPh>
    <phoneticPr fontId="1"/>
  </si>
  <si>
    <t>該当の場合，条件（期間など）に適合した工事を記載しているか。</t>
  </si>
  <si>
    <t>該当の場合，対象技術者の「監理技術者，主任技術者，現場代理人」いずれかの施工経験のある工事を記載しているか。</t>
    <rPh sb="0" eb="2">
      <t>ガイトウ</t>
    </rPh>
    <rPh sb="3" eb="5">
      <t>バアイ</t>
    </rPh>
    <rPh sb="6" eb="8">
      <t>タイショウ</t>
    </rPh>
    <rPh sb="8" eb="11">
      <t>ギジュツシャ</t>
    </rPh>
    <rPh sb="13" eb="15">
      <t>カンリ</t>
    </rPh>
    <rPh sb="15" eb="18">
      <t>ギジュツシャ</t>
    </rPh>
    <rPh sb="19" eb="21">
      <t>シュニン</t>
    </rPh>
    <rPh sb="21" eb="24">
      <t>ギジュツシャ</t>
    </rPh>
    <rPh sb="25" eb="27">
      <t>ゲンバ</t>
    </rPh>
    <rPh sb="27" eb="30">
      <t>ダイリニン</t>
    </rPh>
    <rPh sb="36" eb="38">
      <t>セコウ</t>
    </rPh>
    <rPh sb="38" eb="40">
      <t>ケイケン</t>
    </rPh>
    <rPh sb="43" eb="45">
      <t>コウジ</t>
    </rPh>
    <rPh sb="46" eb="48">
      <t>キサイ</t>
    </rPh>
    <phoneticPr fontId="1"/>
  </si>
  <si>
    <t>該当かつコリンズで同種工事の条件を満たすことが確認し難い場合，別途確認できる資料（契約図書における設計書，図面等の写しなど）も添付し，該当箇所をマーカー等で表示しているか。</t>
    <rPh sb="41" eb="43">
      <t>ケイヤク</t>
    </rPh>
    <rPh sb="43" eb="45">
      <t>トショ</t>
    </rPh>
    <rPh sb="49" eb="52">
      <t>セッケイショ</t>
    </rPh>
    <rPh sb="53" eb="55">
      <t>ズメン</t>
    </rPh>
    <rPh sb="55" eb="56">
      <t>トウ</t>
    </rPh>
    <rPh sb="57" eb="58">
      <t>ウツ</t>
    </rPh>
    <phoneticPr fontId="1"/>
  </si>
  <si>
    <t>（特にJV）住所を漏れなく記載しているか。</t>
    <phoneticPr fontId="1"/>
  </si>
  <si>
    <t>提出に漏れはないか。</t>
    <rPh sb="0" eb="2">
      <t>テイシュツ</t>
    </rPh>
    <rPh sb="3" eb="4">
      <t>モ</t>
    </rPh>
    <phoneticPr fontId="1"/>
  </si>
  <si>
    <t>◆確認決裁欄</t>
    <rPh sb="1" eb="3">
      <t>カクニン</t>
    </rPh>
    <rPh sb="3" eb="5">
      <t>ケッサイ</t>
    </rPh>
    <rPh sb="5" eb="6">
      <t>ラン</t>
    </rPh>
    <phoneticPr fontId="1"/>
  </si>
  <si>
    <t>所属名</t>
    <rPh sb="0" eb="2">
      <t>ショゾク</t>
    </rPh>
    <rPh sb="2" eb="3">
      <t>メイ</t>
    </rPh>
    <phoneticPr fontId="1"/>
  </si>
  <si>
    <t>課長</t>
    <rPh sb="0" eb="2">
      <t>カチョウ</t>
    </rPh>
    <phoneticPr fontId="1"/>
  </si>
  <si>
    <t>係長</t>
    <rPh sb="0" eb="2">
      <t>カカリチョウ</t>
    </rPh>
    <phoneticPr fontId="1"/>
  </si>
  <si>
    <t>担当</t>
    <rPh sb="0" eb="2">
      <t>タントウ</t>
    </rPh>
    <phoneticPr fontId="1"/>
  </si>
  <si>
    <t>■技術提案書　チェック表（発注者用）</t>
    <rPh sb="1" eb="3">
      <t>ギジュツ</t>
    </rPh>
    <rPh sb="3" eb="6">
      <t>テイアンショ</t>
    </rPh>
    <rPh sb="11" eb="12">
      <t>ヒョウ</t>
    </rPh>
    <rPh sb="13" eb="16">
      <t>ハッチュウシャ</t>
    </rPh>
    <rPh sb="16" eb="17">
      <t>ヨウ</t>
    </rPh>
    <phoneticPr fontId="1"/>
  </si>
  <si>
    <t>資料名</t>
    <rPh sb="0" eb="2">
      <t>シリョウ</t>
    </rPh>
    <rPh sb="2" eb="3">
      <t>メイ</t>
    </rPh>
    <phoneticPr fontId="1"/>
  </si>
  <si>
    <t>様式名等</t>
    <rPh sb="0" eb="2">
      <t>ヨウシキ</t>
    </rPh>
    <rPh sb="2" eb="3">
      <t>メイ</t>
    </rPh>
    <rPh sb="3" eb="4">
      <t>トウ</t>
    </rPh>
    <phoneticPr fontId="1"/>
  </si>
  <si>
    <t>①技術提案提出説明書
（P1）</t>
    <rPh sb="1" eb="3">
      <t>ギジュツ</t>
    </rPh>
    <rPh sb="3" eb="5">
      <t>テイアン</t>
    </rPh>
    <rPh sb="5" eb="7">
      <t>テイシュツ</t>
    </rPh>
    <rPh sb="7" eb="10">
      <t>セツメイショ</t>
    </rPh>
    <phoneticPr fontId="1"/>
  </si>
  <si>
    <t>同左</t>
    <rPh sb="0" eb="2">
      <t>ドウサ</t>
    </rPh>
    <phoneticPr fontId="1"/>
  </si>
  <si>
    <t>○</t>
    <phoneticPr fontId="1"/>
  </si>
  <si>
    <t>「1.工事名」を記載しているか。</t>
    <rPh sb="3" eb="6">
      <t>コウジメイ</t>
    </rPh>
    <rPh sb="8" eb="10">
      <t>キサイ</t>
    </rPh>
    <phoneticPr fontId="1"/>
  </si>
  <si>
    <t>「2(1)技術評価項目及び配点，技術提案書の様式」の表で，対象評価項目が正しく選択され表示されているか。</t>
    <rPh sb="5" eb="7">
      <t>ギジュツ</t>
    </rPh>
    <rPh sb="7" eb="9">
      <t>ヒョウカ</t>
    </rPh>
    <rPh sb="9" eb="11">
      <t>コウモク</t>
    </rPh>
    <rPh sb="11" eb="12">
      <t>オヨ</t>
    </rPh>
    <rPh sb="13" eb="15">
      <t>ハイテン</t>
    </rPh>
    <rPh sb="16" eb="18">
      <t>ギジュツ</t>
    </rPh>
    <rPh sb="18" eb="21">
      <t>テイアンショ</t>
    </rPh>
    <rPh sb="22" eb="24">
      <t>ヨウシキ</t>
    </rPh>
    <rPh sb="26" eb="27">
      <t>ヒョウ</t>
    </rPh>
    <rPh sb="29" eb="31">
      <t>タイショウ</t>
    </rPh>
    <rPh sb="31" eb="33">
      <t>ヒョウカ</t>
    </rPh>
    <rPh sb="33" eb="35">
      <t>コウモク</t>
    </rPh>
    <rPh sb="36" eb="37">
      <t>タダ</t>
    </rPh>
    <rPh sb="39" eb="41">
      <t>センタク</t>
    </rPh>
    <rPh sb="43" eb="45">
      <t>ヒョウジ</t>
    </rPh>
    <phoneticPr fontId="1"/>
  </si>
  <si>
    <t>②技術提案書提出説明書
（P4以降）</t>
    <rPh sb="1" eb="3">
      <t>ギジュツ</t>
    </rPh>
    <rPh sb="3" eb="6">
      <t>テイアンショ</t>
    </rPh>
    <rPh sb="6" eb="8">
      <t>テイシュツ</t>
    </rPh>
    <rPh sb="8" eb="11">
      <t>セツメイショ</t>
    </rPh>
    <rPh sb="16" eb="18">
      <t>イコウ</t>
    </rPh>
    <phoneticPr fontId="1"/>
  </si>
  <si>
    <t>「技術提案」「施工上の提案」の着目点や標準案の内容等に誤りはないか。（事前に作成し，承認された「落札者決定基準」との整合はとれているかなど）</t>
    <rPh sb="1" eb="3">
      <t>ギジュツ</t>
    </rPh>
    <rPh sb="3" eb="5">
      <t>テイアン</t>
    </rPh>
    <rPh sb="7" eb="9">
      <t>セコウ</t>
    </rPh>
    <rPh sb="9" eb="10">
      <t>ジョウ</t>
    </rPh>
    <rPh sb="11" eb="13">
      <t>テイアン</t>
    </rPh>
    <rPh sb="15" eb="17">
      <t>チャクモク</t>
    </rPh>
    <rPh sb="17" eb="18">
      <t>テン</t>
    </rPh>
    <rPh sb="19" eb="21">
      <t>ヒョウジュン</t>
    </rPh>
    <rPh sb="21" eb="22">
      <t>アン</t>
    </rPh>
    <rPh sb="23" eb="25">
      <t>ナイヨウ</t>
    </rPh>
    <rPh sb="25" eb="26">
      <t>トウ</t>
    </rPh>
    <rPh sb="27" eb="28">
      <t>アヤマ</t>
    </rPh>
    <rPh sb="35" eb="37">
      <t>ジゼン</t>
    </rPh>
    <rPh sb="38" eb="40">
      <t>サクセイ</t>
    </rPh>
    <rPh sb="42" eb="44">
      <t>ショウニン</t>
    </rPh>
    <rPh sb="48" eb="51">
      <t>ラクサツシャ</t>
    </rPh>
    <rPh sb="51" eb="53">
      <t>ケッテイ</t>
    </rPh>
    <rPh sb="53" eb="55">
      <t>キジュン</t>
    </rPh>
    <rPh sb="58" eb="60">
      <t>セイゴウ</t>
    </rPh>
    <phoneticPr fontId="1"/>
  </si>
  <si>
    <t>「工事成績」「同種工事の実績（経験）」等の対象機関，期間等の条件設定に誤りはないか。</t>
    <rPh sb="1" eb="5">
      <t>コウジセイセキ</t>
    </rPh>
    <rPh sb="7" eb="9">
      <t>ドウシュ</t>
    </rPh>
    <rPh sb="9" eb="11">
      <t>コウジ</t>
    </rPh>
    <rPh sb="12" eb="14">
      <t>ジッセキ</t>
    </rPh>
    <rPh sb="15" eb="17">
      <t>ケイケン</t>
    </rPh>
    <rPh sb="19" eb="20">
      <t>トウ</t>
    </rPh>
    <rPh sb="21" eb="23">
      <t>タイショウ</t>
    </rPh>
    <rPh sb="23" eb="25">
      <t>キカン</t>
    </rPh>
    <rPh sb="26" eb="28">
      <t>キカン</t>
    </rPh>
    <rPh sb="28" eb="29">
      <t>トウ</t>
    </rPh>
    <rPh sb="30" eb="32">
      <t>ジョウケン</t>
    </rPh>
    <rPh sb="32" eb="34">
      <t>セッテイ</t>
    </rPh>
    <rPh sb="35" eb="36">
      <t>アヤマ</t>
    </rPh>
    <phoneticPr fontId="1"/>
  </si>
  <si>
    <t>対象外の評価項目のページが表示されていないか。（オートフィルタ機能を使用して「○」を絞り込み）</t>
    <rPh sb="0" eb="3">
      <t>タイショウガイ</t>
    </rPh>
    <rPh sb="4" eb="6">
      <t>ヒョウカ</t>
    </rPh>
    <rPh sb="6" eb="8">
      <t>コウモク</t>
    </rPh>
    <rPh sb="13" eb="15">
      <t>ヒョウジ</t>
    </rPh>
    <rPh sb="31" eb="33">
      <t>キノウ</t>
    </rPh>
    <rPh sb="34" eb="36">
      <t>シヨウ</t>
    </rPh>
    <rPh sb="42" eb="43">
      <t>シボ</t>
    </rPh>
    <rPh sb="44" eb="45">
      <t>コ</t>
    </rPh>
    <phoneticPr fontId="1"/>
  </si>
  <si>
    <t>③技術提案書</t>
    <rPh sb="1" eb="3">
      <t>ギジュツ</t>
    </rPh>
    <rPh sb="3" eb="6">
      <t>テイアンショ</t>
    </rPh>
    <phoneticPr fontId="1"/>
  </si>
  <si>
    <t>全様式</t>
    <rPh sb="0" eb="1">
      <t>ゼン</t>
    </rPh>
    <rPh sb="1" eb="3">
      <t>ヨウシキ</t>
    </rPh>
    <phoneticPr fontId="1"/>
  </si>
  <si>
    <t>工事名，評価項目名等に誤りはないか。</t>
    <rPh sb="0" eb="3">
      <t>コウジメイ</t>
    </rPh>
    <rPh sb="4" eb="6">
      <t>ヒョウカ</t>
    </rPh>
    <rPh sb="6" eb="8">
      <t>コウモク</t>
    </rPh>
    <rPh sb="8" eb="9">
      <t>メイ</t>
    </rPh>
    <rPh sb="9" eb="10">
      <t>トウ</t>
    </rPh>
    <rPh sb="11" eb="12">
      <t>アヤマ</t>
    </rPh>
    <phoneticPr fontId="1"/>
  </si>
  <si>
    <t>「技術提案書提出説明書」との整合はとれているか。</t>
    <rPh sb="1" eb="3">
      <t>ギジュツ</t>
    </rPh>
    <rPh sb="3" eb="6">
      <t>テイアンショ</t>
    </rPh>
    <rPh sb="6" eb="8">
      <t>テイシュツ</t>
    </rPh>
    <rPh sb="8" eb="11">
      <t>セツメイショ</t>
    </rPh>
    <rPh sb="14" eb="16">
      <t>セイゴウ</t>
    </rPh>
    <phoneticPr fontId="1"/>
  </si>
  <si>
    <t>※各様式について，JVの構成員数以上の回答箇所については印刷範囲から外す。（オートフィルタ機能を使用して「○」を絞り込み）</t>
    <rPh sb="1" eb="2">
      <t>カク</t>
    </rPh>
    <rPh sb="2" eb="4">
      <t>ヨウシキ</t>
    </rPh>
    <rPh sb="12" eb="15">
      <t>コウセイイン</t>
    </rPh>
    <rPh sb="15" eb="16">
      <t>スウ</t>
    </rPh>
    <rPh sb="16" eb="18">
      <t>イジョウ</t>
    </rPh>
    <rPh sb="19" eb="21">
      <t>カイトウ</t>
    </rPh>
    <rPh sb="21" eb="23">
      <t>カショ</t>
    </rPh>
    <rPh sb="28" eb="30">
      <t>インサツ</t>
    </rPh>
    <rPh sb="30" eb="32">
      <t>ハンイ</t>
    </rPh>
    <rPh sb="34" eb="35">
      <t>ハズ</t>
    </rPh>
    <phoneticPr fontId="1"/>
  </si>
  <si>
    <t>様式７－１，２</t>
    <rPh sb="0" eb="2">
      <t>ヨウシキ</t>
    </rPh>
    <phoneticPr fontId="1"/>
  </si>
  <si>
    <t>「工事成績，表彰実績」の対象期間等に誤りはないか。</t>
    <rPh sb="1" eb="5">
      <t>コウジセイセキ</t>
    </rPh>
    <rPh sb="6" eb="8">
      <t>ヒョウショウ</t>
    </rPh>
    <rPh sb="8" eb="10">
      <t>ジッセキ</t>
    </rPh>
    <rPh sb="12" eb="14">
      <t>タイショウ</t>
    </rPh>
    <rPh sb="14" eb="16">
      <t>キカン</t>
    </rPh>
    <rPh sb="16" eb="17">
      <t>トウ</t>
    </rPh>
    <rPh sb="18" eb="19">
      <t>アヤマ</t>
    </rPh>
    <phoneticPr fontId="1"/>
  </si>
  <si>
    <t>様式８</t>
    <phoneticPr fontId="1"/>
  </si>
  <si>
    <t>「同種工事の施工実績」の条件，対象期間に誤りはないか。入札参加資格と整合はとれているか。</t>
    <rPh sb="1" eb="3">
      <t>ドウシュ</t>
    </rPh>
    <rPh sb="3" eb="5">
      <t>コウジ</t>
    </rPh>
    <rPh sb="6" eb="8">
      <t>セコウ</t>
    </rPh>
    <rPh sb="8" eb="10">
      <t>ジッセキ</t>
    </rPh>
    <rPh sb="12" eb="14">
      <t>ジョウケン</t>
    </rPh>
    <rPh sb="15" eb="17">
      <t>タイショウ</t>
    </rPh>
    <rPh sb="17" eb="19">
      <t>キカン</t>
    </rPh>
    <rPh sb="20" eb="21">
      <t>アヤマ</t>
    </rPh>
    <rPh sb="27" eb="29">
      <t>ニュウサツ</t>
    </rPh>
    <rPh sb="29" eb="31">
      <t>サンカ</t>
    </rPh>
    <rPh sb="31" eb="33">
      <t>シカク</t>
    </rPh>
    <rPh sb="34" eb="36">
      <t>セイゴウ</t>
    </rPh>
    <phoneticPr fontId="1"/>
  </si>
  <si>
    <t>様式９</t>
    <rPh sb="0" eb="2">
      <t>ヨウシキ</t>
    </rPh>
    <phoneticPr fontId="1"/>
  </si>
  <si>
    <t>「受注工事」の対象機関，期間に誤りはないか。入札参加資格と整合はとれているか。</t>
    <phoneticPr fontId="1"/>
  </si>
  <si>
    <t>今回対象でない評価項目に関する記載がないか。（特に，選択項目に関して，表紙やチェック表（入札者用）など）</t>
    <rPh sb="0" eb="2">
      <t>コンカイ</t>
    </rPh>
    <rPh sb="2" eb="4">
      <t>タイショウ</t>
    </rPh>
    <rPh sb="7" eb="9">
      <t>ヒョウカ</t>
    </rPh>
    <rPh sb="9" eb="11">
      <t>コウモク</t>
    </rPh>
    <rPh sb="12" eb="13">
      <t>カン</t>
    </rPh>
    <rPh sb="15" eb="17">
      <t>キサイ</t>
    </rPh>
    <rPh sb="23" eb="24">
      <t>トク</t>
    </rPh>
    <rPh sb="26" eb="28">
      <t>センタク</t>
    </rPh>
    <rPh sb="28" eb="30">
      <t>コウモク</t>
    </rPh>
    <rPh sb="31" eb="32">
      <t>カン</t>
    </rPh>
    <rPh sb="35" eb="37">
      <t>ヒョウシ</t>
    </rPh>
    <rPh sb="42" eb="43">
      <t>ヒョウ</t>
    </rPh>
    <rPh sb="44" eb="45">
      <t>ニュウ</t>
    </rPh>
    <rPh sb="45" eb="46">
      <t>サツ</t>
    </rPh>
    <rPh sb="46" eb="47">
      <t>シャ</t>
    </rPh>
    <rPh sb="47" eb="48">
      <t>ヨウ</t>
    </rPh>
    <phoneticPr fontId="1"/>
  </si>
  <si>
    <t>必要資料は全て揃っているか。記載漏れなどないか。</t>
    <rPh sb="0" eb="2">
      <t>ヒツヨウ</t>
    </rPh>
    <rPh sb="2" eb="4">
      <t>シリョウ</t>
    </rPh>
    <rPh sb="5" eb="6">
      <t>スベ</t>
    </rPh>
    <rPh sb="7" eb="8">
      <t>ソロ</t>
    </rPh>
    <rPh sb="14" eb="16">
      <t>キサイ</t>
    </rPh>
    <rPh sb="16" eb="17">
      <t>モ</t>
    </rPh>
    <phoneticPr fontId="1"/>
  </si>
  <si>
    <t>C列でオートフィルタ機能により「○」のみ絞り込み表示したか。</t>
    <rPh sb="1" eb="2">
      <t>レツ</t>
    </rPh>
    <rPh sb="10" eb="12">
      <t>キノウ</t>
    </rPh>
    <rPh sb="20" eb="21">
      <t>シボ</t>
    </rPh>
    <rPh sb="22" eb="23">
      <t>コ</t>
    </rPh>
    <rPh sb="24" eb="26">
      <t>ヒョウジ</t>
    </rPh>
    <phoneticPr fontId="1"/>
  </si>
  <si>
    <t>様式２</t>
    <rPh sb="0" eb="2">
      <t>ヨウシキ</t>
    </rPh>
    <phoneticPr fontId="1"/>
  </si>
  <si>
    <t>入札者のチェック表も記載事項に間違いや漏れはないか。</t>
    <rPh sb="0" eb="3">
      <t>ニュウサツシャ</t>
    </rPh>
    <rPh sb="8" eb="9">
      <t>ヒョウ</t>
    </rPh>
    <rPh sb="10" eb="12">
      <t>キサイ</t>
    </rPh>
    <rPh sb="12" eb="14">
      <t>ジコウ</t>
    </rPh>
    <rPh sb="15" eb="17">
      <t>マチガ</t>
    </rPh>
    <rPh sb="19" eb="20">
      <t>モ</t>
    </rPh>
    <phoneticPr fontId="1"/>
  </si>
  <si>
    <t>様式２'</t>
    <rPh sb="0" eb="2">
      <t>ヨウシキ</t>
    </rPh>
    <phoneticPr fontId="1"/>
  </si>
  <si>
    <t>選択</t>
    <rPh sb="0" eb="2">
      <t>センタク</t>
    </rPh>
    <phoneticPr fontId="1"/>
  </si>
  <si>
    <t>○</t>
    <phoneticPr fontId="1"/>
  </si>
  <si>
    <t>【様式３－１】</t>
    <rPh sb="1" eb="3">
      <t>ヨウシキ</t>
    </rPh>
    <phoneticPr fontId="1"/>
  </si>
  <si>
    <t>工　事　名</t>
    <rPh sb="0" eb="1">
      <t>コウ</t>
    </rPh>
    <rPh sb="2" eb="3">
      <t>コト</t>
    </rPh>
    <rPh sb="4" eb="5">
      <t>メイ</t>
    </rPh>
    <phoneticPr fontId="1"/>
  </si>
  <si>
    <t>実施内容
（※実施内容は，各１つまで）</t>
    <rPh sb="0" eb="2">
      <t>ジッシ</t>
    </rPh>
    <rPh sb="2" eb="4">
      <t>ナイヨウ</t>
    </rPh>
    <rPh sb="7" eb="9">
      <t>ジッシ</t>
    </rPh>
    <rPh sb="9" eb="11">
      <t>ナイヨウ</t>
    </rPh>
    <rPh sb="13" eb="14">
      <t>カク</t>
    </rPh>
    <phoneticPr fontId="1"/>
  </si>
  <si>
    <t>要求要件（標準案）を
上回る点とその効果</t>
    <rPh sb="0" eb="2">
      <t>ヨウキュウ</t>
    </rPh>
    <rPh sb="2" eb="4">
      <t>ヨウケン</t>
    </rPh>
    <rPh sb="5" eb="7">
      <t>ヒョウジュン</t>
    </rPh>
    <rPh sb="7" eb="8">
      <t>アン</t>
    </rPh>
    <rPh sb="11" eb="13">
      <t>ウワマワ</t>
    </rPh>
    <rPh sb="14" eb="15">
      <t>テン</t>
    </rPh>
    <rPh sb="18" eb="20">
      <t>コウカ</t>
    </rPh>
    <phoneticPr fontId="1"/>
  </si>
  <si>
    <t>(1)</t>
    <phoneticPr fontId="1"/>
  </si>
  <si>
    <t>(2)</t>
  </si>
  <si>
    <t>(3)</t>
  </si>
  <si>
    <t>(4)</t>
  </si>
  <si>
    <t>(5)</t>
  </si>
  <si>
    <t>【様式３－２】</t>
    <rPh sb="1" eb="3">
      <t>ヨウシキ</t>
    </rPh>
    <phoneticPr fontId="1"/>
  </si>
  <si>
    <t>【様式３－３】</t>
    <rPh sb="1" eb="3">
      <t>ヨウシキ</t>
    </rPh>
    <phoneticPr fontId="1"/>
  </si>
  <si>
    <t>【様式３－４】</t>
    <rPh sb="1" eb="3">
      <t>ヨウシキ</t>
    </rPh>
    <phoneticPr fontId="1"/>
  </si>
  <si>
    <t>※合併企業等における企業実績の評価対象については以下のとおりです。</t>
    <phoneticPr fontId="21"/>
  </si>
  <si>
    <t>　なお，合併前企業等の実績に記載漏れがある場合，加点されないこともありますのでご注意下さい。</t>
    <phoneticPr fontId="21"/>
  </si>
  <si>
    <t>　また，複雑な統廃合を行なっている場合など上表で表現が困難な場合，分かる資料を別途添付</t>
    <phoneticPr fontId="21"/>
  </si>
  <si>
    <t>　して下さい。</t>
    <phoneticPr fontId="21"/>
  </si>
  <si>
    <t>施工上の提案</t>
    <rPh sb="0" eb="3">
      <t>セコウジョウ</t>
    </rPh>
    <rPh sb="4" eb="6">
      <t>テイアン</t>
    </rPh>
    <phoneticPr fontId="1"/>
  </si>
  <si>
    <r>
      <t>受付№　　　　　</t>
    </r>
    <r>
      <rPr>
        <sz val="14"/>
        <rFont val="ＭＳ ゴシック"/>
        <family val="3"/>
        <charset val="128"/>
      </rPr>
      <t>　　【様式４】</t>
    </r>
    <rPh sb="0" eb="2">
      <t>ウケツケ</t>
    </rPh>
    <rPh sb="11" eb="13">
      <t>ヨウシキ</t>
    </rPh>
    <phoneticPr fontId="1"/>
  </si>
  <si>
    <t>工事名</t>
    <rPh sb="0" eb="3">
      <t>コウジメイ</t>
    </rPh>
    <phoneticPr fontId="1"/>
  </si>
  <si>
    <t>本工事の現場条件や設計図書等の内容を考慮した上で，以下の各項目に記載すること。</t>
    <rPh sb="0" eb="3">
      <t>ホンコウジ</t>
    </rPh>
    <rPh sb="4" eb="6">
      <t>ゲンバ</t>
    </rPh>
    <rPh sb="6" eb="8">
      <t>ジョウケン</t>
    </rPh>
    <rPh sb="9" eb="13">
      <t>セッケイトショ</t>
    </rPh>
    <rPh sb="13" eb="14">
      <t>トウ</t>
    </rPh>
    <rPh sb="15" eb="17">
      <t>ナイヨウ</t>
    </rPh>
    <rPh sb="18" eb="20">
      <t>コウリョ</t>
    </rPh>
    <rPh sb="22" eb="23">
      <t>ウエ</t>
    </rPh>
    <rPh sb="25" eb="27">
      <t>イカ</t>
    </rPh>
    <rPh sb="28" eb="31">
      <t>カクコウモク</t>
    </rPh>
    <rPh sb="32" eb="34">
      <t>キサイ</t>
    </rPh>
    <phoneticPr fontId="1"/>
  </si>
  <si>
    <t>提案の有無</t>
    <rPh sb="0" eb="2">
      <t>テイアン</t>
    </rPh>
    <rPh sb="3" eb="5">
      <t>ウム</t>
    </rPh>
    <phoneticPr fontId="1"/>
  </si>
  <si>
    <t>（１）</t>
    <phoneticPr fontId="1"/>
  </si>
  <si>
    <t>施工上「最も注意すべき事項」を一つと，その理由を具体的に記載すること。</t>
    <rPh sb="0" eb="3">
      <t>セコウジョウ</t>
    </rPh>
    <rPh sb="4" eb="5">
      <t>モット</t>
    </rPh>
    <rPh sb="6" eb="8">
      <t>チュウイ</t>
    </rPh>
    <rPh sb="11" eb="13">
      <t>ジコウ</t>
    </rPh>
    <rPh sb="15" eb="16">
      <t>ヒト</t>
    </rPh>
    <rPh sb="24" eb="27">
      <t>グタイテキ</t>
    </rPh>
    <rPh sb="28" eb="30">
      <t>キサイ</t>
    </rPh>
    <phoneticPr fontId="1"/>
  </si>
  <si>
    <t>※フォントサイズは10.5ｐｔ以上とし，２００文字以内とする。</t>
    <rPh sb="15" eb="17">
      <t>イジョウ</t>
    </rPh>
    <rPh sb="23" eb="25">
      <t>モジ</t>
    </rPh>
    <rPh sb="25" eb="27">
      <t>イナイ</t>
    </rPh>
    <phoneticPr fontId="1"/>
  </si>
  <si>
    <t>字数↓</t>
    <rPh sb="0" eb="2">
      <t>ジスウ</t>
    </rPh>
    <phoneticPr fontId="1"/>
  </si>
  <si>
    <t>（２）</t>
    <phoneticPr fontId="1"/>
  </si>
  <si>
    <t>上記への「具体的な対応策」として，標準案（設計書，仕様書等に基づき実施すべき事項）を上回る</t>
    <rPh sb="0" eb="2">
      <t>ジョウキ</t>
    </rPh>
    <rPh sb="5" eb="8">
      <t>グタイテキ</t>
    </rPh>
    <rPh sb="9" eb="12">
      <t>タイオウサク</t>
    </rPh>
    <rPh sb="17" eb="19">
      <t>ヒョウジュン</t>
    </rPh>
    <rPh sb="19" eb="20">
      <t>アン</t>
    </rPh>
    <rPh sb="21" eb="24">
      <t>セッケイショ</t>
    </rPh>
    <rPh sb="25" eb="28">
      <t>シヨウショ</t>
    </rPh>
    <rPh sb="28" eb="29">
      <t>トウ</t>
    </rPh>
    <rPh sb="30" eb="31">
      <t>モト</t>
    </rPh>
    <rPh sb="33" eb="35">
      <t>ジッシ</t>
    </rPh>
    <rPh sb="38" eb="40">
      <t>ジコウ</t>
    </rPh>
    <rPh sb="42" eb="44">
      <t>ウワマワ</t>
    </rPh>
    <phoneticPr fontId="1"/>
  </si>
  <si>
    <t>提案を一つと，その効果を具体的に記載すること。</t>
    <rPh sb="0" eb="2">
      <t>テイアン</t>
    </rPh>
    <rPh sb="3" eb="4">
      <t>ヒト</t>
    </rPh>
    <rPh sb="9" eb="11">
      <t>コウカ</t>
    </rPh>
    <phoneticPr fontId="1"/>
  </si>
  <si>
    <t>施工上の提案作成時の注意事項</t>
    <rPh sb="0" eb="2">
      <t>セコウ</t>
    </rPh>
    <rPh sb="2" eb="3">
      <t>ジョウ</t>
    </rPh>
    <rPh sb="4" eb="6">
      <t>テイアン</t>
    </rPh>
    <rPh sb="6" eb="8">
      <t>サクセイ</t>
    </rPh>
    <rPh sb="8" eb="9">
      <t>ジ</t>
    </rPh>
    <rPh sb="10" eb="12">
      <t>チュウイ</t>
    </rPh>
    <rPh sb="12" eb="14">
      <t>ジコウ</t>
    </rPh>
    <phoneticPr fontId="1"/>
  </si>
  <si>
    <t>※基本の書体を「ＭＳ明朝／１０．５ｐｔ」にして下さい。</t>
    <rPh sb="1" eb="3">
      <t>キホン</t>
    </rPh>
    <rPh sb="4" eb="6">
      <t>ショタイ</t>
    </rPh>
    <rPh sb="10" eb="12">
      <t>ミンチョウ</t>
    </rPh>
    <rPh sb="23" eb="24">
      <t>クダ</t>
    </rPh>
    <phoneticPr fontId="1"/>
  </si>
  <si>
    <r>
      <t>※</t>
    </r>
    <r>
      <rPr>
        <sz val="11"/>
        <rFont val="ＭＳ ゴシック"/>
        <family val="3"/>
        <charset val="128"/>
      </rPr>
      <t>ゴシック体</t>
    </r>
    <r>
      <rPr>
        <sz val="11"/>
        <rFont val="ＭＳ 明朝"/>
        <family val="1"/>
        <charset val="128"/>
      </rPr>
      <t>，</t>
    </r>
    <r>
      <rPr>
        <b/>
        <sz val="11"/>
        <rFont val="ＭＳ 明朝"/>
        <family val="1"/>
        <charset val="128"/>
      </rPr>
      <t>太字</t>
    </r>
    <r>
      <rPr>
        <sz val="11"/>
        <rFont val="ＭＳ 明朝"/>
        <family val="1"/>
        <charset val="128"/>
      </rPr>
      <t>，</t>
    </r>
    <r>
      <rPr>
        <u/>
        <sz val="11"/>
        <rFont val="ＭＳ 明朝"/>
        <family val="1"/>
        <charset val="128"/>
      </rPr>
      <t>下線</t>
    </r>
    <r>
      <rPr>
        <sz val="11"/>
        <rFont val="ＭＳ 明朝"/>
        <family val="1"/>
        <charset val="128"/>
      </rPr>
      <t>等により，キーワードを強調しても構いません。</t>
    </r>
    <rPh sb="5" eb="6">
      <t>タイ</t>
    </rPh>
    <rPh sb="7" eb="9">
      <t>フトジ</t>
    </rPh>
    <rPh sb="10" eb="12">
      <t>カセン</t>
    </rPh>
    <rPh sb="12" eb="13">
      <t>トウ</t>
    </rPh>
    <rPh sb="23" eb="25">
      <t>キョウチョウ</t>
    </rPh>
    <rPh sb="28" eb="29">
      <t>カマ</t>
    </rPh>
    <phoneticPr fontId="1"/>
  </si>
  <si>
    <r>
      <t>※必ず「</t>
    </r>
    <r>
      <rPr>
        <sz val="11"/>
        <rFont val="ＭＳ ゴシック"/>
        <family val="3"/>
        <charset val="128"/>
      </rPr>
      <t>指定様式各１枚以内</t>
    </r>
    <r>
      <rPr>
        <sz val="11"/>
        <rFont val="ＭＳ 明朝"/>
        <family val="1"/>
        <charset val="128"/>
      </rPr>
      <t>」，「</t>
    </r>
    <r>
      <rPr>
        <sz val="11"/>
        <rFont val="ＭＳ ゴシック"/>
        <family val="3"/>
        <charset val="128"/>
      </rPr>
      <t>各２００文字以内</t>
    </r>
    <r>
      <rPr>
        <sz val="11"/>
        <rFont val="ＭＳ 明朝"/>
        <family val="1"/>
        <charset val="128"/>
      </rPr>
      <t>」に収めて下さい。</t>
    </r>
    <rPh sb="1" eb="2">
      <t>カナラ</t>
    </rPh>
    <rPh sb="4" eb="6">
      <t>シテイ</t>
    </rPh>
    <rPh sb="6" eb="8">
      <t>ヨウシキ</t>
    </rPh>
    <rPh sb="8" eb="9">
      <t>カク</t>
    </rPh>
    <rPh sb="10" eb="11">
      <t>マイ</t>
    </rPh>
    <rPh sb="11" eb="13">
      <t>イナイ</t>
    </rPh>
    <rPh sb="16" eb="17">
      <t>カク</t>
    </rPh>
    <rPh sb="20" eb="22">
      <t>モジ</t>
    </rPh>
    <rPh sb="22" eb="24">
      <t>イナイ</t>
    </rPh>
    <rPh sb="26" eb="27">
      <t>オサ</t>
    </rPh>
    <rPh sb="29" eb="30">
      <t>クダ</t>
    </rPh>
    <phoneticPr fontId="1"/>
  </si>
  <si>
    <t>※文字のみを記載し，図表等は挿入しないで下さい。</t>
    <rPh sb="1" eb="3">
      <t>モジ</t>
    </rPh>
    <rPh sb="6" eb="8">
      <t>キサイ</t>
    </rPh>
    <rPh sb="10" eb="12">
      <t>ズヒョウ</t>
    </rPh>
    <rPh sb="12" eb="13">
      <t>トウ</t>
    </rPh>
    <rPh sb="14" eb="16">
      <t>ソウニュウ</t>
    </rPh>
    <rPh sb="20" eb="21">
      <t>クダ</t>
    </rPh>
    <phoneticPr fontId="1"/>
  </si>
  <si>
    <t>※（１）の記載にあたっては，以下に留意して下さい。</t>
    <rPh sb="5" eb="7">
      <t>キサイ</t>
    </rPh>
    <rPh sb="14" eb="16">
      <t>イカ</t>
    </rPh>
    <rPh sb="17" eb="19">
      <t>リュウイ</t>
    </rPh>
    <rPh sb="21" eb="22">
      <t>クダ</t>
    </rPh>
    <phoneticPr fontId="1"/>
  </si>
  <si>
    <t>・</t>
    <phoneticPr fontId="1"/>
  </si>
  <si>
    <t>現場条件や設計図書等の内容を考慮した上で記載して下さい。</t>
    <rPh sb="0" eb="2">
      <t>ゲンバ</t>
    </rPh>
    <rPh sb="2" eb="4">
      <t>ジョウケン</t>
    </rPh>
    <rPh sb="5" eb="9">
      <t>セッケイトショ</t>
    </rPh>
    <rPh sb="9" eb="10">
      <t>トウ</t>
    </rPh>
    <rPh sb="11" eb="13">
      <t>ナイヨウ</t>
    </rPh>
    <rPh sb="14" eb="16">
      <t>コウリョ</t>
    </rPh>
    <rPh sb="18" eb="19">
      <t>ウエ</t>
    </rPh>
    <rPh sb="20" eb="22">
      <t>キサイ</t>
    </rPh>
    <rPh sb="24" eb="25">
      <t>クダ</t>
    </rPh>
    <phoneticPr fontId="1"/>
  </si>
  <si>
    <t>抽象的な記載は避け，具体的に記載して下さい。</t>
    <rPh sb="0" eb="3">
      <t>チュウショウテキ</t>
    </rPh>
    <rPh sb="4" eb="6">
      <t>キサイ</t>
    </rPh>
    <rPh sb="7" eb="8">
      <t>サ</t>
    </rPh>
    <rPh sb="10" eb="13">
      <t>グタイテキ</t>
    </rPh>
    <rPh sb="14" eb="16">
      <t>キサイ</t>
    </rPh>
    <rPh sb="18" eb="19">
      <t>クダ</t>
    </rPh>
    <phoneticPr fontId="1"/>
  </si>
  <si>
    <t>※（２）の記載にあたっては，以下に留意して下さい。</t>
    <rPh sb="5" eb="7">
      <t>キサイ</t>
    </rPh>
    <rPh sb="14" eb="16">
      <t>イカ</t>
    </rPh>
    <rPh sb="17" eb="19">
      <t>リュウイ</t>
    </rPh>
    <rPh sb="21" eb="22">
      <t>クダ</t>
    </rPh>
    <phoneticPr fontId="1"/>
  </si>
  <si>
    <t>標準案(設計書・仕様書等に基づき実施すべき事項)を上回る施工上の提案を記載して下さい。</t>
    <rPh sb="25" eb="27">
      <t>ウワマワ</t>
    </rPh>
    <rPh sb="28" eb="31">
      <t>セコウジョウ</t>
    </rPh>
    <rPh sb="32" eb="34">
      <t>テイアン</t>
    </rPh>
    <rPh sb="35" eb="37">
      <t>キサイ</t>
    </rPh>
    <rPh sb="39" eb="40">
      <t>クダ</t>
    </rPh>
    <phoneticPr fontId="1"/>
  </si>
  <si>
    <t>※提案者が特定される記載をしないで下さい。</t>
    <rPh sb="1" eb="4">
      <t>テイアンシャ</t>
    </rPh>
    <rPh sb="5" eb="7">
      <t>トクテイ</t>
    </rPh>
    <rPh sb="10" eb="12">
      <t>キサイ</t>
    </rPh>
    <rPh sb="17" eb="18">
      <t>クダ</t>
    </rPh>
    <phoneticPr fontId="1"/>
  </si>
  <si>
    <t>※参考図面等の補足資料の添付はできません。</t>
    <rPh sb="1" eb="3">
      <t>サンコウ</t>
    </rPh>
    <rPh sb="3" eb="5">
      <t>ズメン</t>
    </rPh>
    <rPh sb="5" eb="6">
      <t>トウ</t>
    </rPh>
    <rPh sb="7" eb="9">
      <t>ホソク</t>
    </rPh>
    <rPh sb="9" eb="11">
      <t>シリョウ</t>
    </rPh>
    <rPh sb="12" eb="14">
      <t>テンプ</t>
    </rPh>
    <phoneticPr fontId="1"/>
  </si>
  <si>
    <t>①</t>
    <phoneticPr fontId="44"/>
  </si>
  <si>
    <t>②</t>
    <phoneticPr fontId="44"/>
  </si>
  <si>
    <t>【様式５】</t>
    <rPh sb="1" eb="3">
      <t>ヨウシキ</t>
    </rPh>
    <phoneticPr fontId="1"/>
  </si>
  <si>
    <t>【特記事項】</t>
    <rPh sb="1" eb="3">
      <t>トッキ</t>
    </rPh>
    <rPh sb="3" eb="5">
      <t>ジコウ</t>
    </rPh>
    <phoneticPr fontId="1"/>
  </si>
  <si>
    <t>１）工業所有権等を含む技術提案である場合，その取扱いに関する事項</t>
    <rPh sb="2" eb="4">
      <t>コウギョウ</t>
    </rPh>
    <rPh sb="4" eb="7">
      <t>ショユウケン</t>
    </rPh>
    <rPh sb="7" eb="8">
      <t>トウ</t>
    </rPh>
    <rPh sb="9" eb="10">
      <t>フク</t>
    </rPh>
    <rPh sb="11" eb="13">
      <t>ギジュツ</t>
    </rPh>
    <rPh sb="13" eb="15">
      <t>テイアン</t>
    </rPh>
    <rPh sb="18" eb="20">
      <t>バアイ</t>
    </rPh>
    <rPh sb="23" eb="25">
      <t>トリアツカ</t>
    </rPh>
    <rPh sb="27" eb="28">
      <t>カン</t>
    </rPh>
    <rPh sb="30" eb="32">
      <t>ジコウ</t>
    </rPh>
    <phoneticPr fontId="1"/>
  </si>
  <si>
    <t>２）技術提案が採用された場合に留意すべき事項</t>
    <rPh sb="2" eb="4">
      <t>ギジュツ</t>
    </rPh>
    <rPh sb="4" eb="6">
      <t>テイアン</t>
    </rPh>
    <rPh sb="7" eb="9">
      <t>サイヨウ</t>
    </rPh>
    <rPh sb="12" eb="14">
      <t>バアイ</t>
    </rPh>
    <rPh sb="15" eb="17">
      <t>リュウイ</t>
    </rPh>
    <rPh sb="20" eb="22">
      <t>ジコウ</t>
    </rPh>
    <phoneticPr fontId="1"/>
  </si>
  <si>
    <t>３）その他</t>
    <rPh sb="4" eb="5">
      <t>タ</t>
    </rPh>
    <phoneticPr fontId="1"/>
  </si>
  <si>
    <t>注）提出がない場合は，提案内容に工業所有権等の排他的権利を有しないものと判断する。</t>
    <rPh sb="0" eb="1">
      <t>チュウ</t>
    </rPh>
    <rPh sb="2" eb="4">
      <t>テイシュツ</t>
    </rPh>
    <rPh sb="7" eb="9">
      <t>バアイ</t>
    </rPh>
    <rPh sb="11" eb="13">
      <t>テイアン</t>
    </rPh>
    <rPh sb="13" eb="15">
      <t>ナイヨウ</t>
    </rPh>
    <rPh sb="16" eb="18">
      <t>コウギョウ</t>
    </rPh>
    <rPh sb="18" eb="21">
      <t>ショユウケン</t>
    </rPh>
    <rPh sb="21" eb="22">
      <t>トウ</t>
    </rPh>
    <rPh sb="23" eb="26">
      <t>ハイタテキ</t>
    </rPh>
    <rPh sb="26" eb="28">
      <t>ケンリ</t>
    </rPh>
    <rPh sb="29" eb="30">
      <t>ユウ</t>
    </rPh>
    <rPh sb="36" eb="38">
      <t>ハンダン</t>
    </rPh>
    <phoneticPr fontId="1"/>
  </si>
  <si>
    <t>○</t>
    <phoneticPr fontId="1"/>
  </si>
  <si>
    <t>【様式６－１】</t>
    <rPh sb="1" eb="3">
      <t>ヨウシキ</t>
    </rPh>
    <phoneticPr fontId="1"/>
  </si>
  <si>
    <t>■地場企業への下請計画</t>
    <rPh sb="1" eb="3">
      <t>ジバ</t>
    </rPh>
    <rPh sb="3" eb="5">
      <t>キギョウ</t>
    </rPh>
    <rPh sb="7" eb="9">
      <t>シタウ</t>
    </rPh>
    <rPh sb="9" eb="11">
      <t>ケイカク</t>
    </rPh>
    <phoneticPr fontId="1"/>
  </si>
  <si>
    <t>※本工事における地場企業への下請計画について，提案の有無を以下に入力し，</t>
    <rPh sb="1" eb="4">
      <t>ホンコウジ</t>
    </rPh>
    <rPh sb="8" eb="10">
      <t>ジバ</t>
    </rPh>
    <rPh sb="10" eb="12">
      <t>キギョウ</t>
    </rPh>
    <rPh sb="14" eb="16">
      <t>シタウ</t>
    </rPh>
    <rPh sb="16" eb="18">
      <t>ケイカク</t>
    </rPh>
    <rPh sb="23" eb="25">
      <t>テイアン</t>
    </rPh>
    <rPh sb="26" eb="28">
      <t>ウム</t>
    </rPh>
    <rPh sb="29" eb="31">
      <t>イカ</t>
    </rPh>
    <rPh sb="32" eb="34">
      <t>ニュウリョク</t>
    </rPh>
    <phoneticPr fontId="1"/>
  </si>
  <si>
    <t>　提案を行う場合，工事契約予定額に占める「地場外企業」への下請額の割合について記載する。</t>
    <rPh sb="9" eb="11">
      <t>コウジ</t>
    </rPh>
    <phoneticPr fontId="1"/>
  </si>
  <si>
    <t>　</t>
    <phoneticPr fontId="1"/>
  </si>
  <si>
    <t>評価</t>
    <rPh sb="0" eb="2">
      <t>ヒョウカ</t>
    </rPh>
    <phoneticPr fontId="1"/>
  </si>
  <si>
    <t>地場外への下請予定額割合</t>
    <rPh sb="0" eb="2">
      <t>ジバ</t>
    </rPh>
    <rPh sb="2" eb="3">
      <t>ガイ</t>
    </rPh>
    <rPh sb="5" eb="7">
      <t>シタウ</t>
    </rPh>
    <rPh sb="7" eb="9">
      <t>ヨテイ</t>
    </rPh>
    <rPh sb="9" eb="10">
      <t>ガク</t>
    </rPh>
    <rPh sb="10" eb="12">
      <t>ワリアイ</t>
    </rPh>
    <phoneticPr fontId="1"/>
  </si>
  <si>
    <t>％</t>
    <phoneticPr fontId="1"/>
  </si>
  <si>
    <t>※整数止め。小数点以下切り上げ。</t>
    <rPh sb="6" eb="9">
      <t>ショウスウテン</t>
    </rPh>
    <rPh sb="9" eb="11">
      <t>イカ</t>
    </rPh>
    <rPh sb="11" eb="12">
      <t>キ</t>
    </rPh>
    <rPh sb="13" eb="14">
      <t>ア</t>
    </rPh>
    <phoneticPr fontId="1"/>
  </si>
  <si>
    <t>Ａ</t>
    <phoneticPr fontId="1"/>
  </si>
  <si>
    <t>Ｂ</t>
    <phoneticPr fontId="1"/>
  </si>
  <si>
    <t>Ｃ</t>
    <phoneticPr fontId="1"/>
  </si>
  <si>
    <t>Ｄ</t>
    <phoneticPr fontId="1"/>
  </si>
  <si>
    <t>Ｅ</t>
    <phoneticPr fontId="1"/>
  </si>
  <si>
    <t>Ｆ</t>
    <phoneticPr fontId="1"/>
  </si>
  <si>
    <t>＜算出事例＞</t>
    <rPh sb="1" eb="3">
      <t>サンシュツ</t>
    </rPh>
    <rPh sb="3" eb="5">
      <t>ジレイ</t>
    </rPh>
    <phoneticPr fontId="1"/>
  </si>
  <si>
    <t>←いずれかを選択</t>
    <phoneticPr fontId="44"/>
  </si>
  <si>
    <t>←いずれかを選択</t>
    <phoneticPr fontId="55"/>
  </si>
  <si>
    <t>○</t>
    <phoneticPr fontId="1"/>
  </si>
  <si>
    <t>【様式６－２】</t>
    <rPh sb="1" eb="3">
      <t>ヨウシキ</t>
    </rPh>
    <phoneticPr fontId="1"/>
  </si>
  <si>
    <t>■地場企業からの資材調達計画</t>
    <rPh sb="1" eb="3">
      <t>ジバ</t>
    </rPh>
    <rPh sb="3" eb="5">
      <t>キギョウ</t>
    </rPh>
    <rPh sb="8" eb="10">
      <t>シザイ</t>
    </rPh>
    <rPh sb="10" eb="12">
      <t>チョウタツ</t>
    </rPh>
    <rPh sb="12" eb="14">
      <t>ケイカク</t>
    </rPh>
    <phoneticPr fontId="1"/>
  </si>
  <si>
    <t>※本工事における地場企業からの資材調達計画について，提案の有無を以下に入力し，</t>
    <rPh sb="1" eb="4">
      <t>ホンコウジ</t>
    </rPh>
    <rPh sb="8" eb="10">
      <t>ジバ</t>
    </rPh>
    <rPh sb="10" eb="12">
      <t>キギョウ</t>
    </rPh>
    <rPh sb="15" eb="17">
      <t>シザイ</t>
    </rPh>
    <rPh sb="17" eb="19">
      <t>チョウタツ</t>
    </rPh>
    <rPh sb="19" eb="21">
      <t>ケイカク</t>
    </rPh>
    <rPh sb="26" eb="28">
      <t>テイアン</t>
    </rPh>
    <rPh sb="29" eb="31">
      <t>ウム</t>
    </rPh>
    <rPh sb="32" eb="34">
      <t>イカ</t>
    </rPh>
    <rPh sb="35" eb="37">
      <t>ニュウリョク</t>
    </rPh>
    <phoneticPr fontId="1"/>
  </si>
  <si>
    <t>　提案を行う場合，指定する資材についての地場企業から調達計画について記載する。</t>
    <rPh sb="9" eb="11">
      <t>シテイ</t>
    </rPh>
    <rPh sb="13" eb="15">
      <t>シザイ</t>
    </rPh>
    <rPh sb="20" eb="22">
      <t>ジバ</t>
    </rPh>
    <rPh sb="22" eb="24">
      <t>キギョウ</t>
    </rPh>
    <rPh sb="26" eb="28">
      <t>チョウタツ</t>
    </rPh>
    <rPh sb="28" eb="30">
      <t>ケイカク</t>
    </rPh>
    <rPh sb="34" eb="36">
      <t>キサイ</t>
    </rPh>
    <phoneticPr fontId="1"/>
  </si>
  <si>
    <t>　</t>
    <phoneticPr fontId="1"/>
  </si>
  <si>
    <t>資材調達計画</t>
    <rPh sb="0" eb="2">
      <t>シザイ</t>
    </rPh>
    <rPh sb="2" eb="4">
      <t>チョウタツ</t>
    </rPh>
    <rPh sb="4" eb="6">
      <t>ケイカク</t>
    </rPh>
    <phoneticPr fontId="1"/>
  </si>
  <si>
    <t>各評価</t>
    <rPh sb="0" eb="1">
      <t>カク</t>
    </rPh>
    <rPh sb="1" eb="3">
      <t>ヒョウカ</t>
    </rPh>
    <phoneticPr fontId="55"/>
  </si>
  <si>
    <t>【様式７－１】</t>
    <rPh sb="1" eb="3">
      <t>ヨウシキ</t>
    </rPh>
    <phoneticPr fontId="1"/>
  </si>
  <si>
    <t>■工事成績の実績</t>
    <rPh sb="1" eb="3">
      <t>コウジ</t>
    </rPh>
    <rPh sb="3" eb="5">
      <t>セイセキ</t>
    </rPh>
    <rPh sb="6" eb="8">
      <t>ジッセキ</t>
    </rPh>
    <phoneticPr fontId="1"/>
  </si>
  <si>
    <t>入札者名</t>
    <rPh sb="0" eb="3">
      <t>ニュウサツシャ</t>
    </rPh>
    <rPh sb="3" eb="4">
      <t>メイ</t>
    </rPh>
    <phoneticPr fontId="1"/>
  </si>
  <si>
    <t>※以下の条件に該当する工事の内，任意３件について記載する。</t>
    <rPh sb="1" eb="3">
      <t>イカ</t>
    </rPh>
    <rPh sb="4" eb="6">
      <t>ジョウケン</t>
    </rPh>
    <rPh sb="7" eb="9">
      <t>ガイトウ</t>
    </rPh>
    <rPh sb="11" eb="13">
      <t>コウジ</t>
    </rPh>
    <rPh sb="14" eb="15">
      <t>ウチ</t>
    </rPh>
    <rPh sb="16" eb="18">
      <t>ニンイ</t>
    </rPh>
    <rPh sb="19" eb="20">
      <t>ケン</t>
    </rPh>
    <rPh sb="24" eb="26">
      <t>キサイ</t>
    </rPh>
    <phoneticPr fontId="1"/>
  </si>
  <si>
    <t>対象工事</t>
    <rPh sb="0" eb="2">
      <t>タイショウ</t>
    </rPh>
    <rPh sb="2" eb="4">
      <t>コウジ</t>
    </rPh>
    <phoneticPr fontId="1"/>
  </si>
  <si>
    <t>対象期間</t>
    <rPh sb="0" eb="2">
      <t>タイショウ</t>
    </rPh>
    <rPh sb="2" eb="4">
      <t>キカン</t>
    </rPh>
    <phoneticPr fontId="1"/>
  </si>
  <si>
    <t>Ｈ</t>
    <phoneticPr fontId="1"/>
  </si>
  <si>
    <t>～</t>
    <phoneticPr fontId="1"/>
  </si>
  <si>
    <t>の間に竣工かつ評定受領</t>
    <rPh sb="1" eb="2">
      <t>アイダ</t>
    </rPh>
    <rPh sb="3" eb="5">
      <t>シュンコウ</t>
    </rPh>
    <rPh sb="7" eb="9">
      <t>ヒョウテイ</t>
    </rPh>
    <rPh sb="9" eb="11">
      <t>ジュリョウ</t>
    </rPh>
    <phoneticPr fontId="1"/>
  </si>
  <si>
    <t>添付資料</t>
    <rPh sb="0" eb="2">
      <t>テンプ</t>
    </rPh>
    <rPh sb="2" eb="4">
      <t>シリョウ</t>
    </rPh>
    <phoneticPr fontId="1"/>
  </si>
  <si>
    <r>
      <t>「工事成績評定通知書」の写し</t>
    </r>
    <r>
      <rPr>
        <b/>
        <sz val="10.5"/>
        <color indexed="10"/>
        <rFont val="ＭＳ 明朝"/>
        <family val="1"/>
        <charset val="128"/>
      </rPr>
      <t>（必ず添付すること）</t>
    </r>
    <phoneticPr fontId="1"/>
  </si>
  <si>
    <t>※JVの場合，各社毎に作成</t>
    <rPh sb="4" eb="6">
      <t>バアイ</t>
    </rPh>
    <rPh sb="7" eb="9">
      <t>カクシャ</t>
    </rPh>
    <rPh sb="9" eb="10">
      <t>ゴト</t>
    </rPh>
    <rPh sb="11" eb="13">
      <t>サクセイ</t>
    </rPh>
    <phoneticPr fontId="1"/>
  </si>
  <si>
    <t>＜実績入力欄＞</t>
    <rPh sb="1" eb="3">
      <t>ジッセキ</t>
    </rPh>
    <rPh sb="3" eb="6">
      <t>ニュウリョクラン</t>
    </rPh>
    <phoneticPr fontId="1"/>
  </si>
  <si>
    <t>１件目</t>
    <rPh sb="1" eb="2">
      <t>ケン</t>
    </rPh>
    <rPh sb="2" eb="3">
      <t>メ</t>
    </rPh>
    <phoneticPr fontId="1"/>
  </si>
  <si>
    <t>実績の有無</t>
    <rPh sb="0" eb="2">
      <t>ジッセキ</t>
    </rPh>
    <rPh sb="3" eb="5">
      <t>ウム</t>
    </rPh>
    <phoneticPr fontId="1"/>
  </si>
  <si>
    <t>評定点数</t>
    <rPh sb="0" eb="2">
      <t>ヒョウテイ</t>
    </rPh>
    <rPh sb="2" eb="4">
      <t>テンスウ</t>
    </rPh>
    <phoneticPr fontId="1"/>
  </si>
  <si>
    <t>対象業種</t>
    <rPh sb="0" eb="2">
      <t>タイショウ</t>
    </rPh>
    <rPh sb="2" eb="4">
      <t>ギョウシュ</t>
    </rPh>
    <phoneticPr fontId="1"/>
  </si>
  <si>
    <t>契約件名</t>
    <rPh sb="0" eb="2">
      <t>ケイヤク</t>
    </rPh>
    <rPh sb="2" eb="4">
      <t>ケンメイ</t>
    </rPh>
    <phoneticPr fontId="1"/>
  </si>
  <si>
    <t>評定通知日</t>
    <rPh sb="0" eb="2">
      <t>ヒョウテイ</t>
    </rPh>
    <rPh sb="2" eb="5">
      <t>ツウチビ</t>
    </rPh>
    <phoneticPr fontId="1"/>
  </si>
  <si>
    <t>工期</t>
    <rPh sb="0" eb="2">
      <t>コウキ</t>
    </rPh>
    <phoneticPr fontId="1"/>
  </si>
  <si>
    <t>２件目</t>
    <rPh sb="1" eb="2">
      <t>ケン</t>
    </rPh>
    <rPh sb="2" eb="3">
      <t>メ</t>
    </rPh>
    <phoneticPr fontId="1"/>
  </si>
  <si>
    <t>３件目</t>
    <rPh sb="1" eb="2">
      <t>ケン</t>
    </rPh>
    <rPh sb="2" eb="3">
      <t>メ</t>
    </rPh>
    <phoneticPr fontId="1"/>
  </si>
  <si>
    <t>メッセージ</t>
    <phoneticPr fontId="1"/>
  </si>
  <si>
    <t>平均点</t>
    <rPh sb="0" eb="3">
      <t>ヘイキンテン</t>
    </rPh>
    <phoneticPr fontId="1"/>
  </si>
  <si>
    <t>※実績が無ければ65点</t>
    <rPh sb="1" eb="3">
      <t>ジッセキ</t>
    </rPh>
    <rPh sb="4" eb="5">
      <t>ナ</t>
    </rPh>
    <rPh sb="10" eb="11">
      <t>テン</t>
    </rPh>
    <phoneticPr fontId="1"/>
  </si>
  <si>
    <t>※小数第３位四捨五入</t>
    <rPh sb="1" eb="3">
      <t>ショウスウ</t>
    </rPh>
    <rPh sb="3" eb="4">
      <t>ダイ</t>
    </rPh>
    <rPh sb="5" eb="6">
      <t>イ</t>
    </rPh>
    <rPh sb="6" eb="10">
      <t>シシャゴニュウ</t>
    </rPh>
    <phoneticPr fontId="1"/>
  </si>
  <si>
    <t>②会社名：</t>
    <rPh sb="1" eb="3">
      <t>カイシャ</t>
    </rPh>
    <rPh sb="3" eb="4">
      <t>メイ</t>
    </rPh>
    <phoneticPr fontId="1"/>
  </si>
  <si>
    <t>③会社名：</t>
    <rPh sb="1" eb="3">
      <t>カイシャ</t>
    </rPh>
    <rPh sb="3" eb="4">
      <t>メイ</t>
    </rPh>
    <phoneticPr fontId="1"/>
  </si>
  <si>
    <t>④会社名：</t>
    <rPh sb="1" eb="3">
      <t>カイシャ</t>
    </rPh>
    <rPh sb="3" eb="4">
      <t>メイ</t>
    </rPh>
    <phoneticPr fontId="1"/>
  </si>
  <si>
    <t>⑤会社名：</t>
    <rPh sb="1" eb="3">
      <t>カイシャ</t>
    </rPh>
    <rPh sb="3" eb="4">
      <t>メイ</t>
    </rPh>
    <phoneticPr fontId="1"/>
  </si>
  <si>
    <t>代表者</t>
    <rPh sb="0" eb="3">
      <t>ダイヒョウシャ</t>
    </rPh>
    <phoneticPr fontId="1"/>
  </si>
  <si>
    <t>構成員</t>
    <rPh sb="0" eb="2">
      <t>コウセイ</t>
    </rPh>
    <rPh sb="2" eb="3">
      <t>イン</t>
    </rPh>
    <phoneticPr fontId="1"/>
  </si>
  <si>
    <t>③</t>
    <phoneticPr fontId="44"/>
  </si>
  <si>
    <t>④</t>
    <phoneticPr fontId="44"/>
  </si>
  <si>
    <t>←様式１へ入力！</t>
    <rPh sb="1" eb="3">
      <t>ヨウシキ</t>
    </rPh>
    <rPh sb="5" eb="7">
      <t>ニュウリョク</t>
    </rPh>
    <phoneticPr fontId="55"/>
  </si>
  <si>
    <t>JVの代表者（社名）</t>
    <phoneticPr fontId="21"/>
  </si>
  <si>
    <t>←いずれかを選択</t>
    <rPh sb="6" eb="8">
      <t>センタク</t>
    </rPh>
    <phoneticPr fontId="55"/>
  </si>
  <si>
    <t>←①入力票，様式1にリンク。単体の場合①会社名：，ＪＶの場合①代表者名：</t>
    <rPh sb="2" eb="4">
      <t>ニュウリョク</t>
    </rPh>
    <rPh sb="4" eb="5">
      <t>ヒョウ</t>
    </rPh>
    <rPh sb="6" eb="8">
      <t>ヨウシキ</t>
    </rPh>
    <rPh sb="14" eb="16">
      <t>タンタイ</t>
    </rPh>
    <rPh sb="17" eb="19">
      <t>バアイ</t>
    </rPh>
    <rPh sb="20" eb="23">
      <t>カイシャメイ</t>
    </rPh>
    <rPh sb="28" eb="30">
      <t>バアイ</t>
    </rPh>
    <rPh sb="31" eb="34">
      <t>ダイヒョウシャ</t>
    </rPh>
    <rPh sb="34" eb="35">
      <t>メイ</t>
    </rPh>
    <phoneticPr fontId="55"/>
  </si>
  <si>
    <t>←様式１からリンク</t>
    <rPh sb="1" eb="3">
      <t>ヨウシキ</t>
    </rPh>
    <phoneticPr fontId="1"/>
  </si>
  <si>
    <t>評定通知日</t>
    <rPh sb="0" eb="2">
      <t>ヒョウテイ</t>
    </rPh>
    <rPh sb="2" eb="5">
      <t>ツウチビ</t>
    </rPh>
    <phoneticPr fontId="55"/>
  </si>
  <si>
    <t>工期末</t>
    <rPh sb="0" eb="2">
      <t>コウキ</t>
    </rPh>
    <rPh sb="2" eb="3">
      <t>マツ</t>
    </rPh>
    <phoneticPr fontId="55"/>
  </si>
  <si>
    <t>評価期間</t>
    <rPh sb="0" eb="2">
      <t>ヒョウカ</t>
    </rPh>
    <rPh sb="2" eb="4">
      <t>キカン</t>
    </rPh>
    <phoneticPr fontId="55"/>
  </si>
  <si>
    <t>～</t>
    <phoneticPr fontId="55"/>
  </si>
  <si>
    <t>期間評価</t>
    <rPh sb="0" eb="2">
      <t>キカン</t>
    </rPh>
    <rPh sb="2" eb="4">
      <t>ヒョウカ</t>
    </rPh>
    <phoneticPr fontId="55"/>
  </si>
  <si>
    <t>評価日</t>
    <rPh sb="0" eb="2">
      <t>ヒョウカ</t>
    </rPh>
    <rPh sb="2" eb="3">
      <t>ビ</t>
    </rPh>
    <phoneticPr fontId="55"/>
  </si>
  <si>
    <t>判定</t>
    <rPh sb="0" eb="2">
      <t>ハンテイ</t>
    </rPh>
    <phoneticPr fontId="55"/>
  </si>
  <si>
    <t>未入力評価</t>
    <rPh sb="0" eb="3">
      <t>ミニュウリョク</t>
    </rPh>
    <rPh sb="3" eb="5">
      <t>ヒョウカ</t>
    </rPh>
    <phoneticPr fontId="55"/>
  </si>
  <si>
    <t>評定点数</t>
    <rPh sb="0" eb="2">
      <t>ヒョウテイ</t>
    </rPh>
    <rPh sb="2" eb="4">
      <t>テンスウ</t>
    </rPh>
    <phoneticPr fontId="55"/>
  </si>
  <si>
    <t>←下のセルが①会社名：の場合は空白。①代表者名：の場合は，表記</t>
    <rPh sb="1" eb="2">
      <t>シタ</t>
    </rPh>
    <rPh sb="7" eb="10">
      <t>カイシャメイ</t>
    </rPh>
    <rPh sb="12" eb="14">
      <t>バアイ</t>
    </rPh>
    <rPh sb="15" eb="17">
      <t>クウハク</t>
    </rPh>
    <rPh sb="19" eb="22">
      <t>ダイヒョウシャ</t>
    </rPh>
    <rPh sb="22" eb="23">
      <t>メイ</t>
    </rPh>
    <rPh sb="25" eb="27">
      <t>バアイ</t>
    </rPh>
    <rPh sb="29" eb="31">
      <t>ヒョウキ</t>
    </rPh>
    <phoneticPr fontId="55"/>
  </si>
  <si>
    <t>平成</t>
  </si>
  <si>
    <t>【様式８】</t>
    <rPh sb="1" eb="3">
      <t>ヨウシキ</t>
    </rPh>
    <phoneticPr fontId="1"/>
  </si>
  <si>
    <t>■同種工事の施工実績</t>
    <rPh sb="1" eb="3">
      <t>ドウシュ</t>
    </rPh>
    <rPh sb="3" eb="5">
      <t>コウジ</t>
    </rPh>
    <rPh sb="6" eb="8">
      <t>セコウ</t>
    </rPh>
    <rPh sb="8" eb="10">
      <t>ジッセキ</t>
    </rPh>
    <phoneticPr fontId="1"/>
  </si>
  <si>
    <t>※以下の条件に該当する工事の施工実績について最大２件まで記載する。</t>
    <rPh sb="1" eb="3">
      <t>イカ</t>
    </rPh>
    <rPh sb="4" eb="6">
      <t>ジョウケン</t>
    </rPh>
    <rPh sb="7" eb="9">
      <t>ガイトウ</t>
    </rPh>
    <rPh sb="11" eb="13">
      <t>コウジ</t>
    </rPh>
    <rPh sb="14" eb="16">
      <t>セコウ</t>
    </rPh>
    <rPh sb="16" eb="18">
      <t>ジッセキ</t>
    </rPh>
    <rPh sb="22" eb="24">
      <t>サイダイ</t>
    </rPh>
    <rPh sb="25" eb="26">
      <t>ケン</t>
    </rPh>
    <rPh sb="28" eb="30">
      <t>キサイ</t>
    </rPh>
    <phoneticPr fontId="1"/>
  </si>
  <si>
    <t>同種工事</t>
    <rPh sb="0" eb="2">
      <t>ドウシュ</t>
    </rPh>
    <rPh sb="2" eb="4">
      <t>コウジ</t>
    </rPh>
    <phoneticPr fontId="1"/>
  </si>
  <si>
    <t>金額条件は，</t>
    <rPh sb="0" eb="2">
      <t>キンガク</t>
    </rPh>
    <rPh sb="2" eb="4">
      <t>ジョウケン</t>
    </rPh>
    <phoneticPr fontId="1"/>
  </si>
  <si>
    <t>が</t>
    <phoneticPr fontId="1"/>
  </si>
  <si>
    <t>円以上の工事</t>
    <rPh sb="0" eb="1">
      <t>エン</t>
    </rPh>
    <rPh sb="1" eb="3">
      <t>イジョウ</t>
    </rPh>
    <rPh sb="4" eb="6">
      <t>コウジ</t>
    </rPh>
    <phoneticPr fontId="1"/>
  </si>
  <si>
    <t>Ｈ</t>
    <phoneticPr fontId="1"/>
  </si>
  <si>
    <t>の間に竣工した工事</t>
    <rPh sb="1" eb="2">
      <t>アイダ</t>
    </rPh>
    <rPh sb="3" eb="5">
      <t>シュンコウ</t>
    </rPh>
    <rPh sb="7" eb="9">
      <t>コウジ</t>
    </rPh>
    <phoneticPr fontId="1"/>
  </si>
  <si>
    <t>ＣＯＲＩＮＳの写しを添付
※ＣＯＲＩＮＳで同種工事の条件が確認困難な場合，別途確認できる資料（契約図書における設計書，図面等の写しなど）も添付する。また，当該資料については，同種条件を満たすことが確認できる箇所にマーカー等で印しをつける。</t>
    <rPh sb="7" eb="8">
      <t>ウツ</t>
    </rPh>
    <rPh sb="10" eb="12">
      <t>テンプ</t>
    </rPh>
    <rPh sb="21" eb="23">
      <t>ドウシュ</t>
    </rPh>
    <rPh sb="23" eb="25">
      <t>コウジ</t>
    </rPh>
    <rPh sb="26" eb="28">
      <t>ジョウケン</t>
    </rPh>
    <rPh sb="29" eb="31">
      <t>カクニン</t>
    </rPh>
    <rPh sb="31" eb="33">
      <t>コンナン</t>
    </rPh>
    <rPh sb="34" eb="36">
      <t>バアイ</t>
    </rPh>
    <rPh sb="37" eb="39">
      <t>ベット</t>
    </rPh>
    <rPh sb="39" eb="41">
      <t>カクニン</t>
    </rPh>
    <rPh sb="44" eb="46">
      <t>シリョウ</t>
    </rPh>
    <rPh sb="47" eb="49">
      <t>ケイヤク</t>
    </rPh>
    <rPh sb="49" eb="51">
      <t>トショ</t>
    </rPh>
    <rPh sb="61" eb="62">
      <t>トウ</t>
    </rPh>
    <rPh sb="63" eb="64">
      <t>ウツ</t>
    </rPh>
    <rPh sb="69" eb="71">
      <t>テンプ</t>
    </rPh>
    <rPh sb="77" eb="79">
      <t>トウガイ</t>
    </rPh>
    <rPh sb="79" eb="81">
      <t>シリョウ</t>
    </rPh>
    <rPh sb="87" eb="89">
      <t>ドウシュ</t>
    </rPh>
    <rPh sb="89" eb="91">
      <t>ジョウケン</t>
    </rPh>
    <rPh sb="92" eb="93">
      <t>ミ</t>
    </rPh>
    <rPh sb="98" eb="100">
      <t>カクニン</t>
    </rPh>
    <rPh sb="103" eb="105">
      <t>カショ</t>
    </rPh>
    <rPh sb="110" eb="111">
      <t>トウ</t>
    </rPh>
    <rPh sb="112" eb="113">
      <t>シル</t>
    </rPh>
    <phoneticPr fontId="1"/>
  </si>
  <si>
    <t>CORINS
登録番号</t>
    <rPh sb="7" eb="9">
      <t>トウロク</t>
    </rPh>
    <rPh sb="9" eb="11">
      <t>バンゴウ</t>
    </rPh>
    <phoneticPr fontId="1"/>
  </si>
  <si>
    <t>円</t>
    <rPh sb="0" eb="1">
      <t>エン</t>
    </rPh>
    <phoneticPr fontId="1"/>
  </si>
  <si>
    <t>～</t>
    <phoneticPr fontId="1"/>
  </si>
  <si>
    <t>同種条件の
確認方法</t>
    <rPh sb="0" eb="2">
      <t>ドウシュ</t>
    </rPh>
    <rPh sb="2" eb="4">
      <t>ジョウケン</t>
    </rPh>
    <rPh sb="6" eb="8">
      <t>カクニン</t>
    </rPh>
    <rPh sb="8" eb="10">
      <t>ホウホウ</t>
    </rPh>
    <phoneticPr fontId="1"/>
  </si>
  <si>
    <t>CORINS
登録番号</t>
    <phoneticPr fontId="1"/>
  </si>
  <si>
    <t>同種工事の条件等を十分確認して下さい。</t>
    <phoneticPr fontId="1"/>
  </si>
  <si>
    <t>実績件数</t>
    <rPh sb="0" eb="2">
      <t>ジッセキ</t>
    </rPh>
    <rPh sb="2" eb="4">
      <t>ケンスウ</t>
    </rPh>
    <phoneticPr fontId="1"/>
  </si>
  <si>
    <t>CORINS
登録番号</t>
    <phoneticPr fontId="1"/>
  </si>
  <si>
    <t>メッセージ</t>
    <phoneticPr fontId="1"/>
  </si>
  <si>
    <t>同種工事の条件等を十分確認して下さい。</t>
    <phoneticPr fontId="1"/>
  </si>
  <si>
    <t>CORINS
登録番号</t>
    <phoneticPr fontId="1"/>
  </si>
  <si>
    <t>CORINS
登録番号</t>
    <phoneticPr fontId="1"/>
  </si>
  <si>
    <t>CORINS
登録番号</t>
    <phoneticPr fontId="1"/>
  </si>
  <si>
    <t>←いずれかを選択</t>
    <phoneticPr fontId="64"/>
  </si>
  <si>
    <t>←いずれかを選択</t>
    <phoneticPr fontId="64"/>
  </si>
  <si>
    <t>未入力評価</t>
    <phoneticPr fontId="64"/>
  </si>
  <si>
    <t>評価期間</t>
    <rPh sb="0" eb="2">
      <t>ヒョウカ</t>
    </rPh>
    <rPh sb="2" eb="4">
      <t>キカン</t>
    </rPh>
    <phoneticPr fontId="64"/>
  </si>
  <si>
    <t>【様式９】</t>
    <rPh sb="1" eb="3">
      <t>ヨウシキ</t>
    </rPh>
    <phoneticPr fontId="1"/>
  </si>
  <si>
    <t>■受注工事件数</t>
    <rPh sb="1" eb="3">
      <t>ジュチュウ</t>
    </rPh>
    <rPh sb="3" eb="5">
      <t>コウジ</t>
    </rPh>
    <rPh sb="5" eb="7">
      <t>ケンスウ</t>
    </rPh>
    <phoneticPr fontId="1"/>
  </si>
  <si>
    <t>※以下の条件に該当する工事があれば記載する。</t>
    <rPh sb="1" eb="3">
      <t>イカ</t>
    </rPh>
    <rPh sb="4" eb="6">
      <t>ジョウケン</t>
    </rPh>
    <rPh sb="7" eb="9">
      <t>ガイトウ</t>
    </rPh>
    <rPh sb="11" eb="13">
      <t>コウジ</t>
    </rPh>
    <rPh sb="17" eb="19">
      <t>キサイ</t>
    </rPh>
    <phoneticPr fontId="1"/>
  </si>
  <si>
    <t>最大</t>
    <rPh sb="0" eb="2">
      <t>サイダイ</t>
    </rPh>
    <phoneticPr fontId="1"/>
  </si>
  <si>
    <t>件まで記載</t>
    <rPh sb="0" eb="1">
      <t>ケン</t>
    </rPh>
    <rPh sb="3" eb="5">
      <t>キサイ</t>
    </rPh>
    <phoneticPr fontId="1"/>
  </si>
  <si>
    <t>対象発注機関</t>
    <rPh sb="0" eb="2">
      <t>タイショウ</t>
    </rPh>
    <rPh sb="2" eb="4">
      <t>ハッチュウ</t>
    </rPh>
    <rPh sb="4" eb="6">
      <t>キカン</t>
    </rPh>
    <phoneticPr fontId="1"/>
  </si>
  <si>
    <t>福岡市発注工事（水道局及び交通局含む）</t>
    <rPh sb="0" eb="3">
      <t>フクオカシ</t>
    </rPh>
    <rPh sb="3" eb="5">
      <t>ハッチュウ</t>
    </rPh>
    <rPh sb="5" eb="7">
      <t>コウジ</t>
    </rPh>
    <rPh sb="8" eb="11">
      <t>スイドウキョク</t>
    </rPh>
    <rPh sb="11" eb="12">
      <t>オヨ</t>
    </rPh>
    <rPh sb="13" eb="16">
      <t>コウツウキョク</t>
    </rPh>
    <rPh sb="16" eb="17">
      <t>フク</t>
    </rPh>
    <phoneticPr fontId="1"/>
  </si>
  <si>
    <t>※公社等は，</t>
    <rPh sb="1" eb="3">
      <t>コウシャ</t>
    </rPh>
    <rPh sb="3" eb="4">
      <t>トウ</t>
    </rPh>
    <phoneticPr fontId="1"/>
  </si>
  <si>
    <t>）</t>
    <phoneticPr fontId="1"/>
  </si>
  <si>
    <t>※業種は，</t>
    <rPh sb="1" eb="3">
      <t>ギョウシュ</t>
    </rPh>
    <phoneticPr fontId="1"/>
  </si>
  <si>
    <t>（</t>
    <phoneticPr fontId="1"/>
  </si>
  <si>
    <t>が</t>
    <phoneticPr fontId="1"/>
  </si>
  <si>
    <t>Ｈ</t>
    <phoneticPr fontId="1"/>
  </si>
  <si>
    <t>～</t>
    <phoneticPr fontId="1"/>
  </si>
  <si>
    <t>の間に契約した工事</t>
    <rPh sb="1" eb="2">
      <t>アイダ</t>
    </rPh>
    <rPh sb="3" eb="5">
      <t>ケイヤク</t>
    </rPh>
    <rPh sb="7" eb="9">
      <t>コウジ</t>
    </rPh>
    <phoneticPr fontId="1"/>
  </si>
  <si>
    <t>受住工事実績</t>
    <rPh sb="0" eb="1">
      <t>ジュ</t>
    </rPh>
    <rPh sb="1" eb="2">
      <t>ジュウ</t>
    </rPh>
    <rPh sb="2" eb="4">
      <t>コウジ</t>
    </rPh>
    <rPh sb="4" eb="6">
      <t>ジッセキ</t>
    </rPh>
    <phoneticPr fontId="1"/>
  </si>
  <si>
    <t>契約日</t>
    <rPh sb="0" eb="3">
      <t>ケイヤクビ</t>
    </rPh>
    <phoneticPr fontId="1"/>
  </si>
  <si>
    <t>Ｈ</t>
    <phoneticPr fontId="1"/>
  </si>
  <si>
    <t>メッセージ</t>
    <phoneticPr fontId="1"/>
  </si>
  <si>
    <t>受注件数</t>
    <rPh sb="0" eb="2">
      <t>ジュチュウ</t>
    </rPh>
    <rPh sb="2" eb="4">
      <t>ケンスウ</t>
    </rPh>
    <phoneticPr fontId="1"/>
  </si>
  <si>
    <t>【様式７－２】</t>
    <rPh sb="1" eb="3">
      <t>ヨウシキ</t>
    </rPh>
    <phoneticPr fontId="1"/>
  </si>
  <si>
    <t>■工事成績優良業者の表彰実績</t>
    <rPh sb="1" eb="5">
      <t>コウジセイセキ</t>
    </rPh>
    <rPh sb="5" eb="7">
      <t>ユウリョウ</t>
    </rPh>
    <rPh sb="7" eb="9">
      <t>ギョウシャ</t>
    </rPh>
    <rPh sb="10" eb="12">
      <t>ヒョウショウ</t>
    </rPh>
    <rPh sb="12" eb="14">
      <t>ジッセキ</t>
    </rPh>
    <phoneticPr fontId="1"/>
  </si>
  <si>
    <t>※以下の条件に該当する実績について記載する。</t>
    <rPh sb="1" eb="3">
      <t>イカ</t>
    </rPh>
    <rPh sb="4" eb="6">
      <t>ジョウケン</t>
    </rPh>
    <rPh sb="7" eb="9">
      <t>ガイトウ</t>
    </rPh>
    <rPh sb="11" eb="13">
      <t>ジッセキ</t>
    </rPh>
    <rPh sb="17" eb="19">
      <t>キサイ</t>
    </rPh>
    <phoneticPr fontId="1"/>
  </si>
  <si>
    <t>～</t>
    <phoneticPr fontId="1"/>
  </si>
  <si>
    <t>表彰実績</t>
    <rPh sb="0" eb="2">
      <t>ヒョウショウ</t>
    </rPh>
    <rPh sb="2" eb="4">
      <t>ジッセキ</t>
    </rPh>
    <phoneticPr fontId="1"/>
  </si>
  <si>
    <t>通知日</t>
    <rPh sb="0" eb="3">
      <t>ツウチビ</t>
    </rPh>
    <phoneticPr fontId="1"/>
  </si>
  <si>
    <t>　④会社名：</t>
    <rPh sb="2" eb="4">
      <t>カイシャ</t>
    </rPh>
    <rPh sb="4" eb="5">
      <t>メイ</t>
    </rPh>
    <phoneticPr fontId="1"/>
  </si>
  <si>
    <t>　⑤会社名：</t>
    <rPh sb="2" eb="4">
      <t>カイシャ</t>
    </rPh>
    <rPh sb="4" eb="5">
      <t>メイ</t>
    </rPh>
    <phoneticPr fontId="1"/>
  </si>
  <si>
    <t>←いずれかを選択</t>
  </si>
  <si>
    <t>○</t>
    <phoneticPr fontId="1"/>
  </si>
  <si>
    <t>【様式１０－１】</t>
    <rPh sb="1" eb="3">
      <t>ヨウシキ</t>
    </rPh>
    <phoneticPr fontId="1"/>
  </si>
  <si>
    <t>■品質管理への取り組み</t>
    <rPh sb="1" eb="3">
      <t>ヒンシツ</t>
    </rPh>
    <rPh sb="3" eb="5">
      <t>カンリ</t>
    </rPh>
    <rPh sb="7" eb="8">
      <t>ト</t>
    </rPh>
    <rPh sb="9" eb="10">
      <t>ク</t>
    </rPh>
    <phoneticPr fontId="1"/>
  </si>
  <si>
    <t>※入札公告時点において有効である，</t>
    <rPh sb="1" eb="3">
      <t>ニュウサツ</t>
    </rPh>
    <rPh sb="3" eb="5">
      <t>コウコク</t>
    </rPh>
    <rPh sb="5" eb="7">
      <t>ジテン</t>
    </rPh>
    <rPh sb="11" eb="13">
      <t>ユウコウ</t>
    </rPh>
    <phoneticPr fontId="1"/>
  </si>
  <si>
    <t>　ＩＳＯ９００１（品質マネジメントシステムの国際規格）の取得状況を記載する。</t>
    <rPh sb="9" eb="11">
      <t>ヒンシツ</t>
    </rPh>
    <rPh sb="22" eb="24">
      <t>コクサイ</t>
    </rPh>
    <rPh sb="24" eb="26">
      <t>キカク</t>
    </rPh>
    <rPh sb="28" eb="30">
      <t>シュトク</t>
    </rPh>
    <rPh sb="30" eb="32">
      <t>ジョウキョウ</t>
    </rPh>
    <rPh sb="33" eb="35">
      <t>キサイ</t>
    </rPh>
    <phoneticPr fontId="1"/>
  </si>
  <si>
    <t>入札公告日</t>
    <rPh sb="0" eb="2">
      <t>ニュウサツ</t>
    </rPh>
    <rPh sb="2" eb="4">
      <t>コウコク</t>
    </rPh>
    <rPh sb="4" eb="5">
      <t>ビ</t>
    </rPh>
    <phoneticPr fontId="1"/>
  </si>
  <si>
    <t>認証書（登録証）の写し（必ず添付すること）</t>
    <rPh sb="0" eb="2">
      <t>ニンショウ</t>
    </rPh>
    <rPh sb="2" eb="3">
      <t>ショ</t>
    </rPh>
    <rPh sb="4" eb="6">
      <t>トウロク</t>
    </rPh>
    <rPh sb="6" eb="7">
      <t>ショウ</t>
    </rPh>
    <rPh sb="9" eb="10">
      <t>ウツ</t>
    </rPh>
    <rPh sb="12" eb="13">
      <t>カナラ</t>
    </rPh>
    <rPh sb="14" eb="16">
      <t>テンプ</t>
    </rPh>
    <phoneticPr fontId="1"/>
  </si>
  <si>
    <t>①</t>
    <phoneticPr fontId="1"/>
  </si>
  <si>
    <t>会社名</t>
    <phoneticPr fontId="1"/>
  </si>
  <si>
    <t>取得の有無</t>
    <phoneticPr fontId="1"/>
  </si>
  <si>
    <t>別添認証書の有効期限</t>
    <rPh sb="0" eb="2">
      <t>ベッテン</t>
    </rPh>
    <rPh sb="2" eb="4">
      <t>ニンショウ</t>
    </rPh>
    <rPh sb="4" eb="5">
      <t>ショ</t>
    </rPh>
    <rPh sb="6" eb="8">
      <t>ユウコウ</t>
    </rPh>
    <rPh sb="8" eb="10">
      <t>キゲン</t>
    </rPh>
    <phoneticPr fontId="1"/>
  </si>
  <si>
    <t>～</t>
    <phoneticPr fontId="1"/>
  </si>
  <si>
    <t>②</t>
    <phoneticPr fontId="1"/>
  </si>
  <si>
    <t>③</t>
    <phoneticPr fontId="1"/>
  </si>
  <si>
    <t>④</t>
    <phoneticPr fontId="1"/>
  </si>
  <si>
    <t>会社名</t>
    <phoneticPr fontId="1"/>
  </si>
  <si>
    <t>⑤</t>
    <phoneticPr fontId="1"/>
  </si>
  <si>
    <t>会社名</t>
    <phoneticPr fontId="1"/>
  </si>
  <si>
    <t>取得の有無</t>
    <phoneticPr fontId="1"/>
  </si>
  <si>
    <t>～</t>
    <phoneticPr fontId="1"/>
  </si>
  <si>
    <t>【様式１０－２】</t>
    <rPh sb="1" eb="3">
      <t>ヨウシキ</t>
    </rPh>
    <phoneticPr fontId="1"/>
  </si>
  <si>
    <t>■建設業労働災害防止協会加入状況</t>
    <rPh sb="1" eb="4">
      <t>ケンセツギョウ</t>
    </rPh>
    <rPh sb="4" eb="6">
      <t>ロウドウ</t>
    </rPh>
    <rPh sb="6" eb="8">
      <t>サイガイ</t>
    </rPh>
    <rPh sb="8" eb="10">
      <t>ボウシ</t>
    </rPh>
    <rPh sb="10" eb="12">
      <t>キョウカイ</t>
    </rPh>
    <rPh sb="12" eb="14">
      <t>カニュウ</t>
    </rPh>
    <rPh sb="14" eb="16">
      <t>ジョウキョウ</t>
    </rPh>
    <phoneticPr fontId="1"/>
  </si>
  <si>
    <t>※当該年度４月１日から公告日前日迄の間（公告日が４月１・２日の場合は，当該年度４月１日時点）</t>
    <rPh sb="1" eb="3">
      <t>トウガイ</t>
    </rPh>
    <rPh sb="3" eb="5">
      <t>ネンド</t>
    </rPh>
    <rPh sb="6" eb="7">
      <t>ツキ</t>
    </rPh>
    <rPh sb="8" eb="9">
      <t>ニチ</t>
    </rPh>
    <rPh sb="11" eb="13">
      <t>コウコク</t>
    </rPh>
    <rPh sb="13" eb="14">
      <t>ビ</t>
    </rPh>
    <rPh sb="14" eb="16">
      <t>ゼンジツ</t>
    </rPh>
    <rPh sb="16" eb="17">
      <t>マデ</t>
    </rPh>
    <rPh sb="18" eb="19">
      <t>カン</t>
    </rPh>
    <phoneticPr fontId="1"/>
  </si>
  <si>
    <t>　における建設業労働災害防止協会の加入状況を記載する。</t>
    <rPh sb="5" eb="8">
      <t>ケンセツギョウ</t>
    </rPh>
    <rPh sb="8" eb="10">
      <t>ロウドウ</t>
    </rPh>
    <rPh sb="10" eb="12">
      <t>サイガイ</t>
    </rPh>
    <rPh sb="12" eb="14">
      <t>ボウシ</t>
    </rPh>
    <rPh sb="14" eb="16">
      <t>キョウカイ</t>
    </rPh>
    <rPh sb="17" eb="19">
      <t>カニュウ</t>
    </rPh>
    <rPh sb="19" eb="21">
      <t>ジョウキョウ</t>
    </rPh>
    <rPh sb="22" eb="24">
      <t>キサイ</t>
    </rPh>
    <phoneticPr fontId="1"/>
  </si>
  <si>
    <t>「建設業労働災害防止協会加入証明書」の写し（必ず添付すること）
※「加入証明書」は，加入日が入札公告日前日以前の日付となっていて，
　　かつ，証明日が当該年度４月１日以降の日付となっている必要があります。</t>
    <rPh sb="1" eb="4">
      <t>ケンセツギョウ</t>
    </rPh>
    <rPh sb="4" eb="6">
      <t>ロウドウ</t>
    </rPh>
    <rPh sb="6" eb="8">
      <t>サイガイ</t>
    </rPh>
    <rPh sb="8" eb="10">
      <t>ボウシ</t>
    </rPh>
    <rPh sb="10" eb="12">
      <t>キョウカイ</t>
    </rPh>
    <rPh sb="12" eb="14">
      <t>カニュウ</t>
    </rPh>
    <rPh sb="14" eb="17">
      <t>ショウメイショ</t>
    </rPh>
    <rPh sb="19" eb="20">
      <t>ウツ</t>
    </rPh>
    <rPh sb="22" eb="23">
      <t>カナラ</t>
    </rPh>
    <rPh sb="24" eb="26">
      <t>テンプ</t>
    </rPh>
    <rPh sb="42" eb="45">
      <t>カニュウビ</t>
    </rPh>
    <rPh sb="46" eb="48">
      <t>ニュウサツ</t>
    </rPh>
    <rPh sb="48" eb="50">
      <t>コウコク</t>
    </rPh>
    <rPh sb="50" eb="51">
      <t>ビ</t>
    </rPh>
    <rPh sb="51" eb="53">
      <t>ゼンジツ</t>
    </rPh>
    <rPh sb="53" eb="55">
      <t>イゼン</t>
    </rPh>
    <rPh sb="56" eb="58">
      <t>ヒヅケ</t>
    </rPh>
    <rPh sb="71" eb="73">
      <t>ショウメイ</t>
    </rPh>
    <rPh sb="73" eb="74">
      <t>ビ</t>
    </rPh>
    <rPh sb="75" eb="77">
      <t>トウガイ</t>
    </rPh>
    <rPh sb="77" eb="79">
      <t>ネンド</t>
    </rPh>
    <rPh sb="80" eb="81">
      <t>ガツ</t>
    </rPh>
    <rPh sb="82" eb="83">
      <t>ニチ</t>
    </rPh>
    <rPh sb="83" eb="85">
      <t>イコウ</t>
    </rPh>
    <rPh sb="86" eb="88">
      <t>ヒヅケ</t>
    </rPh>
    <rPh sb="94" eb="96">
      <t>ヒツヨウ</t>
    </rPh>
    <phoneticPr fontId="1"/>
  </si>
  <si>
    <t>①</t>
    <phoneticPr fontId="1"/>
  </si>
  <si>
    <t>取得の有無</t>
    <phoneticPr fontId="1"/>
  </si>
  <si>
    <t>②</t>
    <phoneticPr fontId="1"/>
  </si>
  <si>
    <t>会社名</t>
    <phoneticPr fontId="1"/>
  </si>
  <si>
    <t>取得の有無</t>
    <phoneticPr fontId="1"/>
  </si>
  <si>
    <t>③</t>
    <phoneticPr fontId="1"/>
  </si>
  <si>
    <t>④</t>
    <phoneticPr fontId="1"/>
  </si>
  <si>
    <t>取得の有無</t>
    <phoneticPr fontId="1"/>
  </si>
  <si>
    <t>⑤</t>
    <phoneticPr fontId="1"/>
  </si>
  <si>
    <t>【様式１１】</t>
    <rPh sb="1" eb="3">
      <t>ヨウシキ</t>
    </rPh>
    <phoneticPr fontId="1"/>
  </si>
  <si>
    <t>■配置予定技術者の能力</t>
    <rPh sb="1" eb="3">
      <t>ハイチ</t>
    </rPh>
    <rPh sb="3" eb="5">
      <t>ヨテイ</t>
    </rPh>
    <rPh sb="5" eb="8">
      <t>ギジュツシャ</t>
    </rPh>
    <rPh sb="9" eb="11">
      <t>ノウリョク</t>
    </rPh>
    <phoneticPr fontId="1"/>
  </si>
  <si>
    <t>１．入札説明書に定める条件を満たす配置予定技術者について，以下の条件に該当する保有資格について</t>
    <rPh sb="2" eb="4">
      <t>ニュウサツ</t>
    </rPh>
    <rPh sb="4" eb="7">
      <t>セツメイショ</t>
    </rPh>
    <rPh sb="8" eb="9">
      <t>サダ</t>
    </rPh>
    <rPh sb="11" eb="13">
      <t>ジョウケン</t>
    </rPh>
    <rPh sb="14" eb="15">
      <t>ミ</t>
    </rPh>
    <rPh sb="17" eb="19">
      <t>ハイチ</t>
    </rPh>
    <rPh sb="19" eb="21">
      <t>ヨテイ</t>
    </rPh>
    <rPh sb="21" eb="24">
      <t>ギジュツシャ</t>
    </rPh>
    <rPh sb="29" eb="31">
      <t>イカ</t>
    </rPh>
    <rPh sb="32" eb="34">
      <t>ジョウケン</t>
    </rPh>
    <rPh sb="35" eb="37">
      <t>ガイトウ</t>
    </rPh>
    <rPh sb="39" eb="41">
      <t>ホユウ</t>
    </rPh>
    <rPh sb="41" eb="43">
      <t>シカク</t>
    </rPh>
    <phoneticPr fontId="1"/>
  </si>
  <si>
    <t>　記載する。</t>
    <rPh sb="1" eb="3">
      <t>キサイ</t>
    </rPh>
    <phoneticPr fontId="1"/>
  </si>
  <si>
    <t>　※配置予定技術者については，複数名提示（最大３人）できるが，最も低い評価の者により評価する。</t>
    <rPh sb="2" eb="4">
      <t>ハイチ</t>
    </rPh>
    <rPh sb="4" eb="6">
      <t>ヨテイ</t>
    </rPh>
    <rPh sb="6" eb="9">
      <t>ギジュツシャ</t>
    </rPh>
    <rPh sb="15" eb="17">
      <t>フクスウ</t>
    </rPh>
    <rPh sb="17" eb="18">
      <t>メイ</t>
    </rPh>
    <rPh sb="18" eb="20">
      <t>テイジ</t>
    </rPh>
    <rPh sb="21" eb="23">
      <t>サイダイ</t>
    </rPh>
    <rPh sb="24" eb="25">
      <t>ニン</t>
    </rPh>
    <rPh sb="31" eb="32">
      <t>モット</t>
    </rPh>
    <rPh sb="33" eb="34">
      <t>ヒク</t>
    </rPh>
    <rPh sb="35" eb="37">
      <t>ヒョウカ</t>
    </rPh>
    <rPh sb="38" eb="39">
      <t>モノ</t>
    </rPh>
    <rPh sb="42" eb="44">
      <t>ヒョウカ</t>
    </rPh>
    <phoneticPr fontId="1"/>
  </si>
  <si>
    <t>　　なお，提示する配置予定技術者は，本工事へ法令等に従い配置可能である者とする。</t>
    <rPh sb="5" eb="7">
      <t>テイジ</t>
    </rPh>
    <rPh sb="9" eb="11">
      <t>ハイチ</t>
    </rPh>
    <rPh sb="11" eb="13">
      <t>ヨテイ</t>
    </rPh>
    <rPh sb="13" eb="16">
      <t>ギジュツシャ</t>
    </rPh>
    <rPh sb="18" eb="21">
      <t>ホンコウジ</t>
    </rPh>
    <rPh sb="22" eb="24">
      <t>ホウレイ</t>
    </rPh>
    <rPh sb="24" eb="25">
      <t>トウ</t>
    </rPh>
    <rPh sb="26" eb="27">
      <t>シタガ</t>
    </rPh>
    <rPh sb="28" eb="30">
      <t>ハイチ</t>
    </rPh>
    <rPh sb="30" eb="32">
      <t>カノウ</t>
    </rPh>
    <rPh sb="35" eb="36">
      <t>モノ</t>
    </rPh>
    <phoneticPr fontId="1"/>
  </si>
  <si>
    <t>　※ＪＶの場合，代表者のみ提示。</t>
    <phoneticPr fontId="1"/>
  </si>
  <si>
    <t>対象資格</t>
    <rPh sb="0" eb="2">
      <t>タイショウ</t>
    </rPh>
    <rPh sb="2" eb="4">
      <t>シカク</t>
    </rPh>
    <phoneticPr fontId="1"/>
  </si>
  <si>
    <t>監理技術者資格</t>
    <rPh sb="0" eb="2">
      <t>カンリ</t>
    </rPh>
    <rPh sb="2" eb="5">
      <t>ギジュツシャ</t>
    </rPh>
    <rPh sb="5" eb="7">
      <t>シカク</t>
    </rPh>
    <phoneticPr fontId="1"/>
  </si>
  <si>
    <t>※ＪＶは，代表者の技術者</t>
    <rPh sb="5" eb="8">
      <t>ダイヒョウシャ</t>
    </rPh>
    <rPh sb="9" eb="12">
      <t>ギジュツシャ</t>
    </rPh>
    <phoneticPr fontId="1"/>
  </si>
  <si>
    <t>上記資格を証する資格者証の写しを添付</t>
    <rPh sb="0" eb="2">
      <t>ジョウキ</t>
    </rPh>
    <rPh sb="2" eb="4">
      <t>シカク</t>
    </rPh>
    <rPh sb="5" eb="6">
      <t>ショウ</t>
    </rPh>
    <rPh sb="8" eb="11">
      <t>シカクシャ</t>
    </rPh>
    <rPh sb="11" eb="12">
      <t>ショウ</t>
    </rPh>
    <rPh sb="13" eb="14">
      <t>ウツ</t>
    </rPh>
    <rPh sb="16" eb="18">
      <t>テンプ</t>
    </rPh>
    <phoneticPr fontId="1"/>
  </si>
  <si>
    <t>２．上記１．の配置予定技術者が，「監理技術者」，「主任技術者」，「現場代理人」のいずれかで従事</t>
    <rPh sb="2" eb="4">
      <t>ジョウキ</t>
    </rPh>
    <rPh sb="7" eb="9">
      <t>ハイチ</t>
    </rPh>
    <rPh sb="9" eb="11">
      <t>ヨテイ</t>
    </rPh>
    <rPh sb="11" eb="14">
      <t>ギジュツシャ</t>
    </rPh>
    <rPh sb="17" eb="19">
      <t>カンリ</t>
    </rPh>
    <rPh sb="19" eb="22">
      <t>ギジュツシャ</t>
    </rPh>
    <rPh sb="25" eb="27">
      <t>シュニン</t>
    </rPh>
    <rPh sb="27" eb="30">
      <t>ギジュツシャ</t>
    </rPh>
    <rPh sb="33" eb="35">
      <t>ゲンバ</t>
    </rPh>
    <rPh sb="35" eb="38">
      <t>ダイリニン</t>
    </rPh>
    <rPh sb="45" eb="47">
      <t>ジュウジ</t>
    </rPh>
    <phoneticPr fontId="1"/>
  </si>
  <si>
    <t>　した以下の条件に該当する工事の施工経験について記載する。</t>
    <rPh sb="3" eb="5">
      <t>イカ</t>
    </rPh>
    <rPh sb="6" eb="8">
      <t>ジョウケン</t>
    </rPh>
    <rPh sb="9" eb="11">
      <t>ガイトウ</t>
    </rPh>
    <rPh sb="13" eb="15">
      <t>コウジ</t>
    </rPh>
    <rPh sb="16" eb="18">
      <t>セコウ</t>
    </rPh>
    <rPh sb="18" eb="20">
      <t>ケイケン</t>
    </rPh>
    <rPh sb="24" eb="26">
      <t>キサイ</t>
    </rPh>
    <phoneticPr fontId="1"/>
  </si>
  <si>
    <t>Ｈ</t>
    <phoneticPr fontId="1"/>
  </si>
  <si>
    <t>～</t>
    <phoneticPr fontId="1"/>
  </si>
  <si>
    <t>①１人目</t>
    <rPh sb="2" eb="4">
      <t>ニンメ</t>
    </rPh>
    <phoneticPr fontId="1"/>
  </si>
  <si>
    <t>　１．配置予定技術者の資格の保有状況</t>
    <rPh sb="3" eb="5">
      <t>ハイチ</t>
    </rPh>
    <rPh sb="5" eb="7">
      <t>ヨテイ</t>
    </rPh>
    <rPh sb="7" eb="10">
      <t>ギジュツシャ</t>
    </rPh>
    <rPh sb="11" eb="13">
      <t>シカク</t>
    </rPh>
    <rPh sb="14" eb="16">
      <t>ホユウ</t>
    </rPh>
    <rPh sb="16" eb="18">
      <t>ジョウキョウ</t>
    </rPh>
    <phoneticPr fontId="1"/>
  </si>
  <si>
    <t>技術者氏名</t>
    <rPh sb="0" eb="3">
      <t>ギジュツシャ</t>
    </rPh>
    <rPh sb="3" eb="5">
      <t>シメイ</t>
    </rPh>
    <phoneticPr fontId="1"/>
  </si>
  <si>
    <t>所属会社名</t>
    <rPh sb="0" eb="2">
      <t>ショゾク</t>
    </rPh>
    <rPh sb="2" eb="5">
      <t>カイシャメイ</t>
    </rPh>
    <phoneticPr fontId="1"/>
  </si>
  <si>
    <t>取得日（初回交付日）</t>
    <rPh sb="0" eb="3">
      <t>シュトクビ</t>
    </rPh>
    <rPh sb="4" eb="6">
      <t>ショカイ</t>
    </rPh>
    <rPh sb="6" eb="8">
      <t>コウフ</t>
    </rPh>
    <rPh sb="8" eb="9">
      <t>ビ</t>
    </rPh>
    <phoneticPr fontId="1"/>
  </si>
  <si>
    <t>保有期間</t>
    <rPh sb="0" eb="2">
      <t>ホユウ</t>
    </rPh>
    <rPh sb="2" eb="4">
      <t>キカン</t>
    </rPh>
    <phoneticPr fontId="1"/>
  </si>
  <si>
    <t>年以上</t>
    <rPh sb="0" eb="1">
      <t>ネン</t>
    </rPh>
    <rPh sb="1" eb="3">
      <t>イジョウ</t>
    </rPh>
    <phoneticPr fontId="1"/>
  </si>
  <si>
    <t>交付番号</t>
    <rPh sb="0" eb="2">
      <t>コウフ</t>
    </rPh>
    <rPh sb="2" eb="4">
      <t>バンゴウ</t>
    </rPh>
    <phoneticPr fontId="1"/>
  </si>
  <si>
    <t>第</t>
    <rPh sb="0" eb="1">
      <t>ダイ</t>
    </rPh>
    <phoneticPr fontId="1"/>
  </si>
  <si>
    <t>号</t>
    <rPh sb="0" eb="1">
      <t>ゴウ</t>
    </rPh>
    <phoneticPr fontId="1"/>
  </si>
  <si>
    <t>　２．配置予定技術者の同種工事の施工経験</t>
    <rPh sb="3" eb="5">
      <t>ハイチ</t>
    </rPh>
    <rPh sb="5" eb="7">
      <t>ヨテイ</t>
    </rPh>
    <rPh sb="7" eb="10">
      <t>ギジュツシャ</t>
    </rPh>
    <rPh sb="11" eb="13">
      <t>ドウシュ</t>
    </rPh>
    <rPh sb="13" eb="15">
      <t>コウジ</t>
    </rPh>
    <rPh sb="16" eb="18">
      <t>セコウ</t>
    </rPh>
    <rPh sb="18" eb="20">
      <t>ケイケン</t>
    </rPh>
    <phoneticPr fontId="1"/>
  </si>
  <si>
    <t>同種工事の実績</t>
    <rPh sb="0" eb="2">
      <t>ドウシュ</t>
    </rPh>
    <rPh sb="2" eb="4">
      <t>コウジ</t>
    </rPh>
    <rPh sb="5" eb="7">
      <t>ジッセキ</t>
    </rPh>
    <phoneticPr fontId="1"/>
  </si>
  <si>
    <t>従事区分</t>
    <rPh sb="0" eb="2">
      <t>ジュウジ</t>
    </rPh>
    <rPh sb="2" eb="4">
      <t>クブン</t>
    </rPh>
    <phoneticPr fontId="1"/>
  </si>
  <si>
    <t>メッセージ</t>
    <phoneticPr fontId="1"/>
  </si>
  <si>
    <t>◆集計　（※入力の不備等でも「E」と表示されます。ご注意下さい）</t>
    <rPh sb="1" eb="3">
      <t>シュウケイ</t>
    </rPh>
    <rPh sb="6" eb="8">
      <t>ニュウリョク</t>
    </rPh>
    <rPh sb="9" eb="11">
      <t>フビ</t>
    </rPh>
    <rPh sb="11" eb="12">
      <t>トウ</t>
    </rPh>
    <rPh sb="18" eb="20">
      <t>ヒョウジ</t>
    </rPh>
    <rPh sb="26" eb="28">
      <t>チュウイ</t>
    </rPh>
    <rPh sb="28" eb="29">
      <t>クダ</t>
    </rPh>
    <phoneticPr fontId="1"/>
  </si>
  <si>
    <t>技術者名</t>
    <rPh sb="0" eb="3">
      <t>ギジュツシャ</t>
    </rPh>
    <rPh sb="3" eb="4">
      <t>メイ</t>
    </rPh>
    <phoneticPr fontId="1"/>
  </si>
  <si>
    <t>保有資格（評価）</t>
    <rPh sb="0" eb="2">
      <t>ホユウ</t>
    </rPh>
    <rPh sb="2" eb="4">
      <t>シカク</t>
    </rPh>
    <rPh sb="5" eb="7">
      <t>ヒョウカ</t>
    </rPh>
    <phoneticPr fontId="1"/>
  </si>
  <si>
    <t>施工経験（評価）</t>
    <rPh sb="0" eb="2">
      <t>セコウ</t>
    </rPh>
    <rPh sb="2" eb="4">
      <t>ケイケン</t>
    </rPh>
    <rPh sb="5" eb="7">
      <t>ヒョウカ</t>
    </rPh>
    <phoneticPr fontId="1"/>
  </si>
  <si>
    <t>評価計</t>
    <rPh sb="0" eb="2">
      <t>ヒョウカ</t>
    </rPh>
    <rPh sb="2" eb="3">
      <t>ケイ</t>
    </rPh>
    <phoneticPr fontId="1"/>
  </si>
  <si>
    <t>評価対象</t>
    <rPh sb="0" eb="2">
      <t>ヒョウカ</t>
    </rPh>
    <rPh sb="2" eb="4">
      <t>タイショウ</t>
    </rPh>
    <phoneticPr fontId="1"/>
  </si>
  <si>
    <t>①</t>
    <phoneticPr fontId="1"/>
  </si>
  <si>
    <t>今回採用する評価</t>
    <rPh sb="0" eb="2">
      <t>コンカイ</t>
    </rPh>
    <rPh sb="2" eb="4">
      <t>サイヨウ</t>
    </rPh>
    <rPh sb="6" eb="8">
      <t>ヒョウカ</t>
    </rPh>
    <phoneticPr fontId="1"/>
  </si>
  <si>
    <t>－</t>
    <phoneticPr fontId="1"/>
  </si>
  <si>
    <t>②２人目</t>
    <rPh sb="2" eb="4">
      <t>ニンメ</t>
    </rPh>
    <phoneticPr fontId="1"/>
  </si>
  <si>
    <t>CORINS
登録番号</t>
    <phoneticPr fontId="1"/>
  </si>
  <si>
    <t>③３人目</t>
    <rPh sb="2" eb="4">
      <t>ニンメ</t>
    </rPh>
    <phoneticPr fontId="1"/>
  </si>
  <si>
    <t>入札参加形態</t>
    <phoneticPr fontId="55"/>
  </si>
  <si>
    <t>ＪＶ構成</t>
    <phoneticPr fontId="55"/>
  </si>
  <si>
    <t>評価基準日</t>
    <rPh sb="0" eb="2">
      <t>ヒョウカ</t>
    </rPh>
    <rPh sb="2" eb="5">
      <t>キジュンビ</t>
    </rPh>
    <phoneticPr fontId="55"/>
  </si>
  <si>
    <t>Ｈ</t>
  </si>
  <si>
    <t>年以上</t>
    <rPh sb="0" eb="1">
      <t>ネン</t>
    </rPh>
    <rPh sb="1" eb="3">
      <t>イジョウ</t>
    </rPh>
    <phoneticPr fontId="69"/>
  </si>
  <si>
    <t>入力確認</t>
    <rPh sb="0" eb="2">
      <t>ニュウリョク</t>
    </rPh>
    <rPh sb="2" eb="4">
      <t>カクニン</t>
    </rPh>
    <phoneticPr fontId="69"/>
  </si>
  <si>
    <t>取得期間</t>
    <rPh sb="0" eb="2">
      <t>シュトク</t>
    </rPh>
    <rPh sb="2" eb="4">
      <t>キカン</t>
    </rPh>
    <phoneticPr fontId="69"/>
  </si>
  <si>
    <t>←いずれかを選択</t>
    <phoneticPr fontId="69"/>
  </si>
  <si>
    <t>【様式１２】</t>
    <rPh sb="1" eb="3">
      <t>ヨウシキ</t>
    </rPh>
    <phoneticPr fontId="1"/>
  </si>
  <si>
    <t>■社会貢献・政策貢献</t>
    <rPh sb="1" eb="3">
      <t>シャカイ</t>
    </rPh>
    <rPh sb="3" eb="5">
      <t>コウケン</t>
    </rPh>
    <rPh sb="6" eb="8">
      <t>セイサク</t>
    </rPh>
    <rPh sb="8" eb="10">
      <t>コウケン</t>
    </rPh>
    <phoneticPr fontId="1"/>
  </si>
  <si>
    <t>認定状況</t>
    <rPh sb="0" eb="2">
      <t>ニンテイ</t>
    </rPh>
    <rPh sb="2" eb="4">
      <t>ジョウキョウ</t>
    </rPh>
    <phoneticPr fontId="1"/>
  </si>
  <si>
    <t>会社名</t>
    <phoneticPr fontId="1"/>
  </si>
  <si>
    <t>④</t>
    <phoneticPr fontId="1"/>
  </si>
  <si>
    <t>各評価</t>
    <rPh sb="0" eb="3">
      <t>カクヒョウカ</t>
    </rPh>
    <phoneticPr fontId="72"/>
  </si>
  <si>
    <t>【様式１３】</t>
    <rPh sb="1" eb="3">
      <t>ヨウシキ</t>
    </rPh>
    <phoneticPr fontId="1"/>
  </si>
  <si>
    <t>○</t>
    <phoneticPr fontId="1"/>
  </si>
  <si>
    <t>【様式１４】</t>
    <rPh sb="1" eb="3">
      <t>ヨウシキ</t>
    </rPh>
    <phoneticPr fontId="1"/>
  </si>
  <si>
    <t>■本店所在地</t>
    <rPh sb="1" eb="3">
      <t>ホンテン</t>
    </rPh>
    <rPh sb="3" eb="6">
      <t>ショザイチ</t>
    </rPh>
    <phoneticPr fontId="1"/>
  </si>
  <si>
    <t>基準</t>
    <rPh sb="0" eb="2">
      <t>キジュン</t>
    </rPh>
    <phoneticPr fontId="1"/>
  </si>
  <si>
    <t>の名簿（現行名簿）を基準とした経過年数（継続期間）で評価</t>
    <rPh sb="1" eb="3">
      <t>メイボ</t>
    </rPh>
    <rPh sb="4" eb="6">
      <t>ゲンコウ</t>
    </rPh>
    <rPh sb="6" eb="8">
      <t>メイボ</t>
    </rPh>
    <rPh sb="10" eb="12">
      <t>キジュン</t>
    </rPh>
    <rPh sb="15" eb="17">
      <t>ケイカ</t>
    </rPh>
    <rPh sb="17" eb="19">
      <t>ネンスウ</t>
    </rPh>
    <rPh sb="20" eb="22">
      <t>ケイゾク</t>
    </rPh>
    <rPh sb="22" eb="24">
      <t>キカン</t>
    </rPh>
    <rPh sb="26" eb="28">
      <t>ヒョウカ</t>
    </rPh>
    <phoneticPr fontId="1"/>
  </si>
  <si>
    <t>①</t>
    <phoneticPr fontId="1"/>
  </si>
  <si>
    <t>本店所在</t>
    <rPh sb="0" eb="2">
      <t>ホンテン</t>
    </rPh>
    <rPh sb="2" eb="4">
      <t>ショザイ</t>
    </rPh>
    <phoneticPr fontId="1"/>
  </si>
  <si>
    <t>本店住所</t>
    <rPh sb="0" eb="2">
      <t>ホンテン</t>
    </rPh>
    <rPh sb="2" eb="4">
      <t>ジュウショ</t>
    </rPh>
    <phoneticPr fontId="1"/>
  </si>
  <si>
    <t>②</t>
    <phoneticPr fontId="1"/>
  </si>
  <si>
    <t>会社名</t>
    <phoneticPr fontId="1"/>
  </si>
  <si>
    <t>←住所を入力</t>
  </si>
  <si>
    <t>以前</t>
    <rPh sb="0" eb="2">
      <t>イゼン</t>
    </rPh>
    <phoneticPr fontId="73"/>
  </si>
  <si>
    <t>基準日名簿</t>
    <rPh sb="0" eb="3">
      <t>キジュンビ</t>
    </rPh>
    <rPh sb="3" eb="5">
      <t>メイボ</t>
    </rPh>
    <phoneticPr fontId="73"/>
  </si>
  <si>
    <t>～</t>
    <phoneticPr fontId="73"/>
  </si>
  <si>
    <t>基準日</t>
    <rPh sb="0" eb="3">
      <t>キジュンビ</t>
    </rPh>
    <phoneticPr fontId="73"/>
  </si>
  <si>
    <t>○の数</t>
    <rPh sb="2" eb="3">
      <t>カズ</t>
    </rPh>
    <phoneticPr fontId="73"/>
  </si>
  <si>
    <t>入力確認</t>
    <rPh sb="0" eb="2">
      <t>ニュウリョク</t>
    </rPh>
    <rPh sb="2" eb="4">
      <t>カクニン</t>
    </rPh>
    <phoneticPr fontId="73"/>
  </si>
  <si>
    <t>Ａ</t>
    <phoneticPr fontId="73"/>
  </si>
  <si>
    <t>Ｃ</t>
    <phoneticPr fontId="73"/>
  </si>
  <si>
    <t>名簿</t>
    <rPh sb="0" eb="2">
      <t>メイボ</t>
    </rPh>
    <phoneticPr fontId="73"/>
  </si>
  <si>
    <t>○</t>
    <phoneticPr fontId="1"/>
  </si>
  <si>
    <t>■技術評価点　集計表</t>
    <rPh sb="1" eb="3">
      <t>ギジュツ</t>
    </rPh>
    <rPh sb="3" eb="6">
      <t>ヒョウカテン</t>
    </rPh>
    <rPh sb="7" eb="10">
      <t>シュウケイヒョウ</t>
    </rPh>
    <phoneticPr fontId="1"/>
  </si>
  <si>
    <t>【様式１５】</t>
    <rPh sb="1" eb="3">
      <t>ヨウシキ</t>
    </rPh>
    <phoneticPr fontId="1"/>
  </si>
  <si>
    <t>入札者名：</t>
    <rPh sb="0" eb="3">
      <t>ニュウサツシャ</t>
    </rPh>
    <rPh sb="3" eb="4">
      <t>メイ</t>
    </rPh>
    <phoneticPr fontId="1"/>
  </si>
  <si>
    <t>◆入札者提出による評価点（小数第４位四捨五入）</t>
    <rPh sb="1" eb="4">
      <t>ニュウサツシャ</t>
    </rPh>
    <rPh sb="4" eb="6">
      <t>テイシュツ</t>
    </rPh>
    <rPh sb="9" eb="12">
      <t>ヒョウカテン</t>
    </rPh>
    <rPh sb="13" eb="15">
      <t>ショウスウ</t>
    </rPh>
    <rPh sb="15" eb="16">
      <t>ダイ</t>
    </rPh>
    <rPh sb="17" eb="18">
      <t>イ</t>
    </rPh>
    <rPh sb="18" eb="22">
      <t>シシャゴニュウ</t>
    </rPh>
    <phoneticPr fontId="1"/>
  </si>
  <si>
    <t>集計</t>
    <rPh sb="0" eb="2">
      <t>シュウケイ</t>
    </rPh>
    <phoneticPr fontId="1"/>
  </si>
  <si>
    <t>得点</t>
    <rPh sb="0" eb="2">
      <t>トクテン</t>
    </rPh>
    <phoneticPr fontId="1"/>
  </si>
  <si>
    <t>－</t>
    <phoneticPr fontId="1"/>
  </si>
  <si>
    <t>◆技術提案の小計：</t>
    <rPh sb="1" eb="3">
      <t>ギジュツ</t>
    </rPh>
    <rPh sb="3" eb="5">
      <t>テイアン</t>
    </rPh>
    <rPh sb="6" eb="7">
      <t>ショウ</t>
    </rPh>
    <rPh sb="7" eb="8">
      <t>ケイ</t>
    </rPh>
    <phoneticPr fontId="1"/>
  </si>
  <si>
    <t>◆施工上の提案の小計：</t>
    <rPh sb="1" eb="4">
      <t>セコウジョウ</t>
    </rPh>
    <rPh sb="5" eb="7">
      <t>テイアン</t>
    </rPh>
    <rPh sb="8" eb="9">
      <t>ショウ</t>
    </rPh>
    <rPh sb="9" eb="10">
      <t>ケイ</t>
    </rPh>
    <phoneticPr fontId="1"/>
  </si>
  <si>
    <t>地場企業への下請計画</t>
    <rPh sb="0" eb="2">
      <t>ジバ</t>
    </rPh>
    <rPh sb="2" eb="4">
      <t>キギョウ</t>
    </rPh>
    <rPh sb="6" eb="8">
      <t>シタウ</t>
    </rPh>
    <rPh sb="8" eb="10">
      <t>ケイカク</t>
    </rPh>
    <phoneticPr fontId="1"/>
  </si>
  <si>
    <t>地場企業からの資材調達計画</t>
    <rPh sb="0" eb="2">
      <t>ジバ</t>
    </rPh>
    <rPh sb="2" eb="4">
      <t>キギョウ</t>
    </rPh>
    <rPh sb="7" eb="9">
      <t>シザイ</t>
    </rPh>
    <rPh sb="9" eb="11">
      <t>チョウタツ</t>
    </rPh>
    <rPh sb="11" eb="13">
      <t>ケイカク</t>
    </rPh>
    <phoneticPr fontId="1"/>
  </si>
  <si>
    <t>◆地場企業の活用の小計：</t>
    <rPh sb="1" eb="3">
      <t>ジバ</t>
    </rPh>
    <rPh sb="3" eb="5">
      <t>キギョウ</t>
    </rPh>
    <rPh sb="6" eb="8">
      <t>カツヨウ</t>
    </rPh>
    <rPh sb="9" eb="10">
      <t>ショウ</t>
    </rPh>
    <rPh sb="10" eb="11">
      <t>ケイ</t>
    </rPh>
    <phoneticPr fontId="1"/>
  </si>
  <si>
    <t>「提案項目」の小計：</t>
    <rPh sb="1" eb="3">
      <t>テイアン</t>
    </rPh>
    <rPh sb="3" eb="5">
      <t>コウモク</t>
    </rPh>
    <rPh sb="7" eb="8">
      <t>ショウ</t>
    </rPh>
    <rPh sb="8" eb="9">
      <t>ケイ</t>
    </rPh>
    <phoneticPr fontId="1"/>
  </si>
  <si>
    <t>企業評価項目</t>
    <rPh sb="0" eb="4">
      <t>キギョウヒョウカ</t>
    </rPh>
    <rPh sb="4" eb="6">
      <t>コウモク</t>
    </rPh>
    <phoneticPr fontId="1"/>
  </si>
  <si>
    <t>企業の施工能力</t>
    <rPh sb="0" eb="2">
      <t>キギョウ</t>
    </rPh>
    <rPh sb="3" eb="5">
      <t>セコウ</t>
    </rPh>
    <rPh sb="5" eb="7">
      <t>ノウリョク</t>
    </rPh>
    <phoneticPr fontId="1"/>
  </si>
  <si>
    <t>提出評定</t>
    <rPh sb="0" eb="2">
      <t>テイシュツ</t>
    </rPh>
    <rPh sb="2" eb="4">
      <t>ヒョウテイ</t>
    </rPh>
    <phoneticPr fontId="1"/>
  </si>
  <si>
    <t>評価点</t>
    <rPh sb="0" eb="3">
      <t>ヒョウカテン</t>
    </rPh>
    <phoneticPr fontId="1"/>
  </si>
  <si>
    <t>平均評価点：</t>
    <rPh sb="0" eb="2">
      <t>ヘイキン</t>
    </rPh>
    <rPh sb="2" eb="5">
      <t>ヒョウカテン</t>
    </rPh>
    <phoneticPr fontId="1"/>
  </si>
  <si>
    <t>工事成績
優良業者の表彰実績</t>
    <rPh sb="0" eb="4">
      <t>コウジセイセキ</t>
    </rPh>
    <rPh sb="5" eb="7">
      <t>ユウリョウ</t>
    </rPh>
    <rPh sb="7" eb="9">
      <t>ギョウシャ</t>
    </rPh>
    <rPh sb="10" eb="12">
      <t>ヒョウショウ</t>
    </rPh>
    <rPh sb="12" eb="14">
      <t>ジッセキ</t>
    </rPh>
    <phoneticPr fontId="1"/>
  </si>
  <si>
    <t>Ａ</t>
    <phoneticPr fontId="1"/>
  </si>
  <si>
    <t>Ｅ</t>
    <phoneticPr fontId="1"/>
  </si>
  <si>
    <t>←平均評価点</t>
    <rPh sb="1" eb="3">
      <t>ヘイキン</t>
    </rPh>
    <rPh sb="3" eb="6">
      <t>ヒョウカテン</t>
    </rPh>
    <phoneticPr fontId="1"/>
  </si>
  <si>
    <t>Ａ</t>
    <phoneticPr fontId="1"/>
  </si>
  <si>
    <t>件以上</t>
    <rPh sb="0" eb="3">
      <t>ケンイジョウ</t>
    </rPh>
    <phoneticPr fontId="1"/>
  </si>
  <si>
    <t>Ｃ</t>
    <phoneticPr fontId="1"/>
  </si>
  <si>
    <t>Ｅ</t>
    <phoneticPr fontId="1"/>
  </si>
  <si>
    <t>契約無し</t>
    <rPh sb="0" eb="2">
      <t>ケイヤク</t>
    </rPh>
    <rPh sb="2" eb="3">
      <t>ナ</t>
    </rPh>
    <phoneticPr fontId="1"/>
  </si>
  <si>
    <t>Ｅ</t>
    <phoneticPr fontId="1"/>
  </si>
  <si>
    <t>件以上</t>
    <rPh sb="0" eb="1">
      <t>ケン</t>
    </rPh>
    <rPh sb="1" eb="3">
      <t>イジョウ</t>
    </rPh>
    <phoneticPr fontId="1"/>
  </si>
  <si>
    <t>建設業労働災害
防止協会加入状況</t>
    <rPh sb="0" eb="3">
      <t>ケンセツギョウ</t>
    </rPh>
    <rPh sb="3" eb="5">
      <t>ロウドウ</t>
    </rPh>
    <rPh sb="5" eb="7">
      <t>サイガイ</t>
    </rPh>
    <rPh sb="8" eb="10">
      <t>ボウシ</t>
    </rPh>
    <rPh sb="10" eb="12">
      <t>キョウカイ</t>
    </rPh>
    <rPh sb="12" eb="14">
      <t>カニュウ</t>
    </rPh>
    <rPh sb="14" eb="16">
      <t>ジョウキョウ</t>
    </rPh>
    <phoneticPr fontId="1"/>
  </si>
  <si>
    <t>◆企業の施工能力の小計：</t>
    <rPh sb="1" eb="3">
      <t>キギョウ</t>
    </rPh>
    <rPh sb="4" eb="6">
      <t>セコウ</t>
    </rPh>
    <rPh sb="6" eb="8">
      <t>ノウリョク</t>
    </rPh>
    <rPh sb="9" eb="10">
      <t>ショウ</t>
    </rPh>
    <rPh sb="10" eb="11">
      <t>ケイ</t>
    </rPh>
    <phoneticPr fontId="1"/>
  </si>
  <si>
    <t>技術者の能力</t>
    <rPh sb="0" eb="3">
      <t>ギジュツシャ</t>
    </rPh>
    <rPh sb="4" eb="6">
      <t>ノウリョク</t>
    </rPh>
    <phoneticPr fontId="1"/>
  </si>
  <si>
    <t>資格の保有状況</t>
    <rPh sb="0" eb="2">
      <t>シカク</t>
    </rPh>
    <rPh sb="3" eb="5">
      <t>ホユウ</t>
    </rPh>
    <rPh sb="5" eb="7">
      <t>ジョウキョウ</t>
    </rPh>
    <phoneticPr fontId="1"/>
  </si>
  <si>
    <t>同種工事の施工経験</t>
    <rPh sb="0" eb="2">
      <t>ドウシュ</t>
    </rPh>
    <rPh sb="2" eb="4">
      <t>コウジ</t>
    </rPh>
    <rPh sb="5" eb="7">
      <t>セコウ</t>
    </rPh>
    <rPh sb="7" eb="9">
      <t>ケイケン</t>
    </rPh>
    <phoneticPr fontId="1"/>
  </si>
  <si>
    <t>◆技術者の能力の小計：</t>
    <rPh sb="1" eb="4">
      <t>ギジュツシャ</t>
    </rPh>
    <rPh sb="5" eb="7">
      <t>ノウリョク</t>
    </rPh>
    <rPh sb="8" eb="9">
      <t>ショウ</t>
    </rPh>
    <rPh sb="9" eb="10">
      <t>ケイ</t>
    </rPh>
    <phoneticPr fontId="1"/>
  </si>
  <si>
    <t>社会貢献・地域貢献</t>
    <rPh sb="0" eb="2">
      <t>シャカイ</t>
    </rPh>
    <rPh sb="2" eb="4">
      <t>コウケン</t>
    </rPh>
    <rPh sb="5" eb="7">
      <t>チイキ</t>
    </rPh>
    <rPh sb="7" eb="9">
      <t>コウケン</t>
    </rPh>
    <phoneticPr fontId="1"/>
  </si>
  <si>
    <t>該当無し</t>
    <rPh sb="0" eb="2">
      <t>ガイトウ</t>
    </rPh>
    <rPh sb="2" eb="3">
      <t>ナ</t>
    </rPh>
    <phoneticPr fontId="1"/>
  </si>
  <si>
    <t>◆地域貢献・社会貢献の小計：</t>
    <rPh sb="1" eb="3">
      <t>チイキ</t>
    </rPh>
    <rPh sb="3" eb="5">
      <t>コウケン</t>
    </rPh>
    <rPh sb="6" eb="8">
      <t>シャカイ</t>
    </rPh>
    <rPh sb="8" eb="10">
      <t>コウケン</t>
    </rPh>
    <rPh sb="11" eb="12">
      <t>ショウ</t>
    </rPh>
    <rPh sb="12" eb="13">
      <t>ケイ</t>
    </rPh>
    <phoneticPr fontId="1"/>
  </si>
  <si>
    <t>「企業評価項目」の小計：</t>
    <rPh sb="1" eb="5">
      <t>キギョウヒョウカ</t>
    </rPh>
    <rPh sb="5" eb="7">
      <t>コウモク</t>
    </rPh>
    <rPh sb="9" eb="10">
      <t>ショウ</t>
    </rPh>
    <rPh sb="10" eb="11">
      <t>ケイ</t>
    </rPh>
    <phoneticPr fontId="1"/>
  </si>
  <si>
    <t>合計：</t>
    <rPh sb="0" eb="2">
      <t>ゴウケイ</t>
    </rPh>
    <phoneticPr fontId="1"/>
  </si>
  <si>
    <t>様式7-1</t>
  </si>
  <si>
    <t>様式7-2</t>
  </si>
  <si>
    <t>様式8</t>
  </si>
  <si>
    <t>評価項目</t>
    <phoneticPr fontId="73"/>
  </si>
  <si>
    <t>①</t>
    <phoneticPr fontId="73"/>
  </si>
  <si>
    <t>②</t>
    <phoneticPr fontId="73"/>
  </si>
  <si>
    <t>③</t>
    <phoneticPr fontId="73"/>
  </si>
  <si>
    <t>④</t>
    <phoneticPr fontId="73"/>
  </si>
  <si>
    <t>①</t>
    <phoneticPr fontId="73"/>
  </si>
  <si>
    <t>様式3-1</t>
    <rPh sb="0" eb="2">
      <t>ヨウシキ</t>
    </rPh>
    <phoneticPr fontId="73"/>
  </si>
  <si>
    <t>様式3-2</t>
    <rPh sb="0" eb="2">
      <t>ヨウシキ</t>
    </rPh>
    <phoneticPr fontId="73"/>
  </si>
  <si>
    <t>様式3-3</t>
    <rPh sb="0" eb="2">
      <t>ヨウシキ</t>
    </rPh>
    <phoneticPr fontId="73"/>
  </si>
  <si>
    <t>様式3-4</t>
    <rPh sb="0" eb="2">
      <t>ヨウシキ</t>
    </rPh>
    <phoneticPr fontId="73"/>
  </si>
  <si>
    <t>様式4</t>
    <rPh sb="0" eb="2">
      <t>ヨウシキ</t>
    </rPh>
    <phoneticPr fontId="73"/>
  </si>
  <si>
    <t>様式6-1</t>
    <rPh sb="0" eb="2">
      <t>ヨウシキ</t>
    </rPh>
    <phoneticPr fontId="73"/>
  </si>
  <si>
    <t>様式6-2</t>
    <rPh sb="0" eb="2">
      <t>ヨウシキ</t>
    </rPh>
    <phoneticPr fontId="73"/>
  </si>
  <si>
    <t>様式9</t>
    <rPh sb="0" eb="2">
      <t>ヨウシキ</t>
    </rPh>
    <phoneticPr fontId="73"/>
  </si>
  <si>
    <t>様式10-1</t>
    <rPh sb="0" eb="2">
      <t>ヨウシキ</t>
    </rPh>
    <phoneticPr fontId="73"/>
  </si>
  <si>
    <t>様式10-2</t>
    <rPh sb="0" eb="2">
      <t>ヨウシキ</t>
    </rPh>
    <phoneticPr fontId="73"/>
  </si>
  <si>
    <t>評価</t>
    <rPh sb="0" eb="2">
      <t>ヒョウカ</t>
    </rPh>
    <phoneticPr fontId="55"/>
  </si>
  <si>
    <t>①</t>
    <phoneticPr fontId="73"/>
  </si>
  <si>
    <t>算出式</t>
    <rPh sb="0" eb="2">
      <t>サンシュツ</t>
    </rPh>
    <rPh sb="2" eb="3">
      <t>シキ</t>
    </rPh>
    <phoneticPr fontId="73"/>
  </si>
  <si>
    <t>単体または２社ＪＶ</t>
    <rPh sb="0" eb="2">
      <t>タンタイ</t>
    </rPh>
    <phoneticPr fontId="1"/>
  </si>
  <si>
    <t>２社ＪＶ</t>
  </si>
  <si>
    <t>２社ＪＶまたは３社ＪＶ</t>
  </si>
  <si>
    <t>３社ＪＶ</t>
  </si>
  <si>
    <t>４社ＪＶ</t>
  </si>
  <si>
    <t>５社ＪＶ</t>
  </si>
  <si>
    <t>発注形態：</t>
    <rPh sb="0" eb="2">
      <t>ハッチュウ</t>
    </rPh>
    <rPh sb="2" eb="4">
      <t>ケイタイ</t>
    </rPh>
    <phoneticPr fontId="73"/>
  </si>
  <si>
    <t>一般社団法人　福岡市土木建設協力会</t>
    <phoneticPr fontId="1"/>
  </si>
  <si>
    <t>福岡市土木建設協同組合</t>
    <phoneticPr fontId="1"/>
  </si>
  <si>
    <t>一般社団法人　福岡市西部土木建設協力会</t>
    <phoneticPr fontId="1"/>
  </si>
  <si>
    <t>一般社団法人　福岡市舗装協会</t>
    <phoneticPr fontId="1"/>
  </si>
  <si>
    <t>福岡市管工事協同組合</t>
    <phoneticPr fontId="1"/>
  </si>
  <si>
    <t>一般社団法人 福岡防災機構</t>
    <phoneticPr fontId="1"/>
  </si>
  <si>
    <t>4月1日</t>
    <rPh sb="1" eb="2">
      <t>ガツ</t>
    </rPh>
    <rPh sb="3" eb="4">
      <t>ニチ</t>
    </rPh>
    <phoneticPr fontId="1"/>
  </si>
  <si>
    <t>無し</t>
  </si>
  <si>
    <t>の施工経験</t>
    <rPh sb="3" eb="5">
      <t>ケイケン</t>
    </rPh>
    <phoneticPr fontId="1"/>
  </si>
  <si>
    <t>同じ</t>
  </si>
  <si>
    <t>※単体→◎を選択。
※JV→◎：代表者構成員共通，
　 ○：代表者のみ，△：構成員のみ</t>
    <rPh sb="1" eb="3">
      <t>タンタイ</t>
    </rPh>
    <rPh sb="6" eb="8">
      <t>センタク</t>
    </rPh>
    <rPh sb="22" eb="24">
      <t>キョウツウ</t>
    </rPh>
    <rPh sb="30" eb="33">
      <t>ダイヒョウシャ</t>
    </rPh>
    <rPh sb="38" eb="41">
      <t>コウセイイン</t>
    </rPh>
    <phoneticPr fontId="1"/>
  </si>
  <si>
    <t>←いずれかを選択</t>
    <phoneticPr fontId="55"/>
  </si>
  <si>
    <t>←いずれかを選択</t>
    <phoneticPr fontId="72"/>
  </si>
  <si>
    <t>「同種工事の施工実績」が,代表者と構成員で</t>
    <rPh sb="1" eb="3">
      <t>ドウシュ</t>
    </rPh>
    <rPh sb="3" eb="5">
      <t>コウジ</t>
    </rPh>
    <rPh sb="6" eb="8">
      <t>セコウ</t>
    </rPh>
    <rPh sb="8" eb="10">
      <t>ジッセキ</t>
    </rPh>
    <phoneticPr fontId="1"/>
  </si>
  <si>
    <r>
      <t>条件設定。</t>
    </r>
    <r>
      <rPr>
        <sz val="10"/>
        <color indexed="10"/>
        <rFont val="ＭＳ Ｐゴシック"/>
        <family val="3"/>
        <charset val="128"/>
      </rPr>
      <t>（※ＪＶの場合）</t>
    </r>
    <rPh sb="0" eb="2">
      <t>ジョウケン</t>
    </rPh>
    <rPh sb="2" eb="4">
      <t>セッテイ</t>
    </rPh>
    <phoneticPr fontId="1"/>
  </si>
  <si>
    <t>本様式運用開始（技監のひろばアップ）</t>
    <rPh sb="0" eb="1">
      <t>ホン</t>
    </rPh>
    <rPh sb="1" eb="3">
      <t>ヨウシキ</t>
    </rPh>
    <rPh sb="3" eb="5">
      <t>ウンヨウ</t>
    </rPh>
    <rPh sb="5" eb="7">
      <t>カイシ</t>
    </rPh>
    <rPh sb="8" eb="10">
      <t>ギカン</t>
    </rPh>
    <phoneticPr fontId="1"/>
  </si>
  <si>
    <t>様式10-2修正</t>
    <rPh sb="0" eb="2">
      <t>ヨウシキ</t>
    </rPh>
    <rPh sb="6" eb="8">
      <t>シュウセイ</t>
    </rPh>
    <phoneticPr fontId="1"/>
  </si>
  <si>
    <t>②提出説明書の縮尺調整。</t>
    <rPh sb="1" eb="3">
      <t>テイシュツ</t>
    </rPh>
    <rPh sb="3" eb="6">
      <t>セツメイショ</t>
    </rPh>
    <rPh sb="7" eb="9">
      <t>シュクシャク</t>
    </rPh>
    <rPh sb="9" eb="11">
      <t>チョウセイ</t>
    </rPh>
    <phoneticPr fontId="1"/>
  </si>
  <si>
    <t>入力票の着色修正。様式6-1修正。提出説明書修正。</t>
    <rPh sb="0" eb="2">
      <t>ニュウリョク</t>
    </rPh>
    <rPh sb="2" eb="3">
      <t>ヒョウ</t>
    </rPh>
    <rPh sb="4" eb="6">
      <t>チャクショク</t>
    </rPh>
    <rPh sb="6" eb="8">
      <t>シュウセイ</t>
    </rPh>
    <rPh sb="9" eb="11">
      <t>ヨウシキ</t>
    </rPh>
    <rPh sb="14" eb="16">
      <t>シュウセイ</t>
    </rPh>
    <rPh sb="17" eb="19">
      <t>テイシュツ</t>
    </rPh>
    <rPh sb="19" eb="22">
      <t>セツメイショ</t>
    </rPh>
    <rPh sb="22" eb="24">
      <t>シュウセイ</t>
    </rPh>
    <phoneticPr fontId="1"/>
  </si>
  <si>
    <r>
      <t>加点評価された場合，落札者となった者は，提案された「地場外への下請予定額割合」以内で</t>
    </r>
    <r>
      <rPr>
        <u/>
        <sz val="10.5"/>
        <rFont val="ＭＳ ゴシック"/>
        <family val="3"/>
        <charset val="128"/>
      </rPr>
      <t>履行する義務が発生</t>
    </r>
    <r>
      <rPr>
        <sz val="10.5"/>
        <rFont val="ＭＳ 明朝"/>
        <family val="1"/>
        <charset val="128"/>
      </rPr>
      <t>するため，履行の確実性を踏まえた提案を行うこと。
元請（JVの場合，構成員を含む）が地場外であっても，</t>
    </r>
    <r>
      <rPr>
        <u/>
        <sz val="10.5"/>
        <rFont val="ＭＳ ゴシック"/>
        <family val="3"/>
        <charset val="128"/>
      </rPr>
      <t>自社施工分は「地場外への下請予定額」には含まない。</t>
    </r>
    <rPh sb="0" eb="2">
      <t>カテン</t>
    </rPh>
    <rPh sb="2" eb="4">
      <t>ヒョウカ</t>
    </rPh>
    <rPh sb="7" eb="9">
      <t>バアイ</t>
    </rPh>
    <rPh sb="10" eb="13">
      <t>ラクサツシャ</t>
    </rPh>
    <rPh sb="17" eb="18">
      <t>モノ</t>
    </rPh>
    <rPh sb="20" eb="22">
      <t>テイアン</t>
    </rPh>
    <rPh sb="46" eb="48">
      <t>ギム</t>
    </rPh>
    <rPh sb="49" eb="51">
      <t>ハッセイ</t>
    </rPh>
    <rPh sb="56" eb="58">
      <t>リコウ</t>
    </rPh>
    <rPh sb="59" eb="62">
      <t>カクジツセイ</t>
    </rPh>
    <rPh sb="63" eb="64">
      <t>フ</t>
    </rPh>
    <rPh sb="67" eb="69">
      <t>テイアン</t>
    </rPh>
    <rPh sb="70" eb="71">
      <t>オコナ</t>
    </rPh>
    <rPh sb="76" eb="78">
      <t>モトウケ</t>
    </rPh>
    <rPh sb="122" eb="123">
      <t>フク</t>
    </rPh>
    <phoneticPr fontId="1"/>
  </si>
  <si>
    <t>③</t>
    <phoneticPr fontId="1"/>
  </si>
  <si>
    <t>④</t>
    <phoneticPr fontId="1"/>
  </si>
  <si>
    <t>様式１の修正</t>
    <rPh sb="0" eb="2">
      <t>ヨウシキ</t>
    </rPh>
    <rPh sb="4" eb="6">
      <t>シュウセイ</t>
    </rPh>
    <phoneticPr fontId="1"/>
  </si>
  <si>
    <t>様式１の修正（項目がⅡ型で消えていたのを修正）。入力票の着色修正。</t>
    <rPh sb="0" eb="2">
      <t>ヨウシキ</t>
    </rPh>
    <rPh sb="4" eb="6">
      <t>シュウセイ</t>
    </rPh>
    <rPh sb="7" eb="9">
      <t>コウモク</t>
    </rPh>
    <rPh sb="10" eb="12">
      <t>ニガタ</t>
    </rPh>
    <rPh sb="13" eb="14">
      <t>キ</t>
    </rPh>
    <rPh sb="20" eb="22">
      <t>シュウセイ</t>
    </rPh>
    <phoneticPr fontId="1"/>
  </si>
  <si>
    <t>様式３の修正（提案は１つ，の注意と，具体的にかくよう追記）</t>
    <rPh sb="0" eb="2">
      <t>ヨウシキ</t>
    </rPh>
    <rPh sb="4" eb="6">
      <t>シュウセイ</t>
    </rPh>
    <rPh sb="7" eb="9">
      <t>テイアン</t>
    </rPh>
    <rPh sb="14" eb="16">
      <t>チュウイ</t>
    </rPh>
    <rPh sb="18" eb="20">
      <t>グタイ</t>
    </rPh>
    <rPh sb="20" eb="21">
      <t>テキ</t>
    </rPh>
    <rPh sb="26" eb="28">
      <t>ツイキ</t>
    </rPh>
    <phoneticPr fontId="1"/>
  </si>
  <si>
    <t>様式７－２の対象期間のリンクを修正。</t>
    <rPh sb="0" eb="2">
      <t>ヨウシキ</t>
    </rPh>
    <rPh sb="6" eb="8">
      <t>タイショウ</t>
    </rPh>
    <rPh sb="8" eb="10">
      <t>キカン</t>
    </rPh>
    <rPh sb="15" eb="17">
      <t>シュウセイ</t>
    </rPh>
    <phoneticPr fontId="1"/>
  </si>
  <si>
    <r>
      <t>■着目点を踏まえた提案について，以下(1)～(5)の項目の範囲内で，項目毎に</t>
    </r>
    <r>
      <rPr>
        <u/>
        <sz val="11.5"/>
        <rFont val="ＭＳ ゴシック"/>
        <family val="3"/>
        <charset val="128"/>
      </rPr>
      <t>実施内容を１つのみ</t>
    </r>
    <r>
      <rPr>
        <sz val="10.5"/>
        <rFont val="ＭＳ 明朝"/>
        <family val="1"/>
        <charset val="128"/>
      </rPr>
      <t>記載すること。</t>
    </r>
    <rPh sb="16" eb="18">
      <t>イカ</t>
    </rPh>
    <rPh sb="26" eb="28">
      <t>コウモク</t>
    </rPh>
    <rPh sb="29" eb="32">
      <t>ハンイナイ</t>
    </rPh>
    <phoneticPr fontId="1"/>
  </si>
  <si>
    <t>提案項目
（※効果の高い順）</t>
    <rPh sb="0" eb="2">
      <t>テイアン</t>
    </rPh>
    <rPh sb="2" eb="4">
      <t>コウモク</t>
    </rPh>
    <rPh sb="7" eb="9">
      <t>コウカ</t>
    </rPh>
    <rPh sb="10" eb="11">
      <t>タカ</t>
    </rPh>
    <rPh sb="12" eb="13">
      <t>ジュン</t>
    </rPh>
    <phoneticPr fontId="1"/>
  </si>
  <si>
    <t>標準案を
上回る点</t>
    <rPh sb="5" eb="7">
      <t>ウワマワ</t>
    </rPh>
    <rPh sb="8" eb="9">
      <t>テン</t>
    </rPh>
    <phoneticPr fontId="44"/>
  </si>
  <si>
    <t>効果</t>
    <rPh sb="0" eb="2">
      <t>コウカ</t>
    </rPh>
    <phoneticPr fontId="44"/>
  </si>
  <si>
    <t>様式３の修正（行の高さ，印刷範囲の修正）</t>
    <rPh sb="0" eb="2">
      <t>ヨウシキ</t>
    </rPh>
    <rPh sb="4" eb="6">
      <t>シュウセイ</t>
    </rPh>
    <rPh sb="7" eb="8">
      <t>ギョウ</t>
    </rPh>
    <rPh sb="9" eb="10">
      <t>タカ</t>
    </rPh>
    <rPh sb="12" eb="14">
      <t>インサツ</t>
    </rPh>
    <rPh sb="14" eb="16">
      <t>ハンイ</t>
    </rPh>
    <rPh sb="17" eb="19">
      <t>シュウセイ</t>
    </rPh>
    <phoneticPr fontId="1"/>
  </si>
  <si>
    <t>対象工事</t>
    <rPh sb="2" eb="4">
      <t>コウジ</t>
    </rPh>
    <phoneticPr fontId="1"/>
  </si>
  <si>
    <t>様式８，様式１１，入力票，提出説明書の修正（CORINS登録工事→公共機関等の発注したＣＯＲＩＮＳ登録工事）</t>
    <rPh sb="0" eb="2">
      <t>ヨウシキ</t>
    </rPh>
    <rPh sb="4" eb="6">
      <t>ヨウシキ</t>
    </rPh>
    <rPh sb="9" eb="11">
      <t>ニュウリョク</t>
    </rPh>
    <rPh sb="11" eb="12">
      <t>ヒョウ</t>
    </rPh>
    <rPh sb="13" eb="15">
      <t>テイシュツ</t>
    </rPh>
    <rPh sb="15" eb="18">
      <t>セツメイショ</t>
    </rPh>
    <rPh sb="19" eb="21">
      <t>シュウセイ</t>
    </rPh>
    <rPh sb="28" eb="30">
      <t>トウロク</t>
    </rPh>
    <rPh sb="30" eb="32">
      <t>コウジ</t>
    </rPh>
    <rPh sb="33" eb="35">
      <t>コウキョウ</t>
    </rPh>
    <rPh sb="35" eb="37">
      <t>キカン</t>
    </rPh>
    <rPh sb="37" eb="38">
      <t>トウ</t>
    </rPh>
    <rPh sb="39" eb="41">
      <t>ハッチュウ</t>
    </rPh>
    <rPh sb="49" eb="51">
      <t>トウロク</t>
    </rPh>
    <rPh sb="51" eb="53">
      <t>コウジ</t>
    </rPh>
    <phoneticPr fontId="1"/>
  </si>
  <si>
    <r>
      <t>■着目点を踏まえた提案について，以下(1)～(5)の項目の範囲内で，項目毎に</t>
    </r>
    <r>
      <rPr>
        <u/>
        <sz val="11.5"/>
        <rFont val="ＭＳ ゴシック"/>
        <family val="3"/>
        <charset val="128"/>
      </rPr>
      <t>実施内容を１つのみ</t>
    </r>
    <r>
      <rPr>
        <sz val="10.5"/>
        <rFont val="ＭＳ 明朝"/>
        <family val="1"/>
        <charset val="128"/>
      </rPr>
      <t>記載すること。</t>
    </r>
    <phoneticPr fontId="1"/>
  </si>
  <si>
    <r>
      <t>■着目点を踏まえた提案について，以下(1)～(5)の項目の範囲内で，項目毎に</t>
    </r>
    <r>
      <rPr>
        <u/>
        <sz val="11.5"/>
        <rFont val="ＭＳ ゴシック"/>
        <family val="3"/>
        <charset val="128"/>
      </rPr>
      <t>実施内容を１つのみ</t>
    </r>
    <r>
      <rPr>
        <sz val="10.5"/>
        <rFont val="ＭＳ 明朝"/>
        <family val="1"/>
        <charset val="128"/>
      </rPr>
      <t>記載すること。</t>
    </r>
    <phoneticPr fontId="1"/>
  </si>
  <si>
    <t>公共機関等が発注したCORINSに登録されている工事</t>
  </si>
  <si>
    <t>発注機関</t>
    <rPh sb="0" eb="2">
      <t>ハッチュウ</t>
    </rPh>
    <rPh sb="2" eb="4">
      <t>キカン</t>
    </rPh>
    <phoneticPr fontId="64"/>
  </si>
  <si>
    <t>発注機関</t>
    <rPh sb="0" eb="2">
      <t>ハッチュウ</t>
    </rPh>
    <rPh sb="2" eb="4">
      <t>キカン</t>
    </rPh>
    <phoneticPr fontId="69"/>
  </si>
  <si>
    <t>発注機関</t>
    <rPh sb="0" eb="2">
      <t>ハッチュウ</t>
    </rPh>
    <rPh sb="2" eb="4">
      <t>キカン</t>
    </rPh>
    <phoneticPr fontId="1"/>
  </si>
  <si>
    <t>様式８，様式１１の修正（発注機関を追加）</t>
    <rPh sb="0" eb="2">
      <t>ヨウシキ</t>
    </rPh>
    <rPh sb="4" eb="6">
      <t>ヨウシキ</t>
    </rPh>
    <rPh sb="9" eb="11">
      <t>シュウセイ</t>
    </rPh>
    <rPh sb="12" eb="14">
      <t>ハッチュウ</t>
    </rPh>
    <rPh sb="14" eb="16">
      <t>キカン</t>
    </rPh>
    <rPh sb="17" eb="19">
      <t>ツイカ</t>
    </rPh>
    <phoneticPr fontId="1"/>
  </si>
  <si>
    <t>←いずれかを選択</t>
    <phoneticPr fontId="64"/>
  </si>
  <si>
    <t>←いずれかを選択</t>
    <phoneticPr fontId="21"/>
  </si>
  <si>
    <t>様式８，様式１１の修正（対象工事欄を結合），様式１を強調</t>
    <rPh sb="0" eb="2">
      <t>ヨウシキ</t>
    </rPh>
    <rPh sb="4" eb="6">
      <t>ヨウシキ</t>
    </rPh>
    <rPh sb="9" eb="11">
      <t>シュウセイ</t>
    </rPh>
    <rPh sb="12" eb="14">
      <t>タイショウ</t>
    </rPh>
    <rPh sb="14" eb="16">
      <t>コウジ</t>
    </rPh>
    <rPh sb="16" eb="17">
      <t>ラン</t>
    </rPh>
    <rPh sb="18" eb="20">
      <t>ケツゴウ</t>
    </rPh>
    <rPh sb="22" eb="24">
      <t>ヨウシキ</t>
    </rPh>
    <rPh sb="26" eb="28">
      <t>キョウチョウ</t>
    </rPh>
    <phoneticPr fontId="1"/>
  </si>
  <si>
    <t>様式８着色修正</t>
    <rPh sb="0" eb="2">
      <t>ヨウシキ</t>
    </rPh>
    <rPh sb="3" eb="5">
      <t>チャクショク</t>
    </rPh>
    <rPh sb="5" eb="7">
      <t>シュウセイ</t>
    </rPh>
    <phoneticPr fontId="1"/>
  </si>
  <si>
    <t>入札参加者の内，地場外への下請予定額割合が低い者から段階的に評価。</t>
    <rPh sb="26" eb="29">
      <t>ダンカイテキ</t>
    </rPh>
    <rPh sb="30" eb="32">
      <t>ヒョウカ</t>
    </rPh>
    <phoneticPr fontId="1"/>
  </si>
  <si>
    <t>Ａ評価（配点×１．０）</t>
    <phoneticPr fontId="1"/>
  </si>
  <si>
    <t>指定資材について，全て地場企業の製造資材を使用</t>
    <rPh sb="0" eb="2">
      <t>シテイ</t>
    </rPh>
    <rPh sb="2" eb="4">
      <t>シザイ</t>
    </rPh>
    <rPh sb="9" eb="10">
      <t>スベ</t>
    </rPh>
    <rPh sb="11" eb="13">
      <t>ジバ</t>
    </rPh>
    <rPh sb="13" eb="15">
      <t>キギョウ</t>
    </rPh>
    <rPh sb="16" eb="18">
      <t>セイゾウ</t>
    </rPh>
    <rPh sb="18" eb="20">
      <t>シザイ</t>
    </rPh>
    <rPh sb="21" eb="23">
      <t>シヨウ</t>
    </rPh>
    <phoneticPr fontId="1"/>
  </si>
  <si>
    <t>それ以外</t>
    <rPh sb="2" eb="4">
      <t>イガイ</t>
    </rPh>
    <phoneticPr fontId="1"/>
  </si>
  <si>
    <t>評価段階（加算点）</t>
    <phoneticPr fontId="1"/>
  </si>
  <si>
    <t>Ｅ評価（配点×０）</t>
    <phoneticPr fontId="1"/>
  </si>
  <si>
    <t>様式１４「登載」修正</t>
    <rPh sb="0" eb="2">
      <t>ヨウシキ</t>
    </rPh>
    <rPh sb="5" eb="7">
      <t>トウサイ</t>
    </rPh>
    <rPh sb="8" eb="10">
      <t>シュウセイ</t>
    </rPh>
    <phoneticPr fontId="1"/>
  </si>
  <si>
    <t>地場としての
登載初年度
（該当を選択）</t>
    <rPh sb="0" eb="2">
      <t>ジバ</t>
    </rPh>
    <rPh sb="7" eb="9">
      <t>トウサイ</t>
    </rPh>
    <rPh sb="9" eb="12">
      <t>ショネンド</t>
    </rPh>
    <rPh sb="14" eb="16">
      <t>ガイトウ</t>
    </rPh>
    <rPh sb="17" eb="19">
      <t>センタク</t>
    </rPh>
    <phoneticPr fontId="1"/>
  </si>
  <si>
    <t>地場としての
登載初年度
（該当を選択）</t>
    <rPh sb="0" eb="2">
      <t>ジバ</t>
    </rPh>
    <rPh sb="9" eb="12">
      <t>ショネンド</t>
    </rPh>
    <rPh sb="14" eb="16">
      <t>ガイトウ</t>
    </rPh>
    <rPh sb="17" eb="19">
      <t>センタク</t>
    </rPh>
    <phoneticPr fontId="1"/>
  </si>
  <si>
    <t>以降</t>
    <rPh sb="0" eb="2">
      <t>イコウ</t>
    </rPh>
    <phoneticPr fontId="73"/>
  </si>
  <si>
    <t>本店所在せず</t>
    <rPh sb="0" eb="2">
      <t>ホンテン</t>
    </rPh>
    <rPh sb="2" eb="4">
      <t>ショザイ</t>
    </rPh>
    <phoneticPr fontId="1"/>
  </si>
  <si>
    <t>提出説明書，様式6-2，様式１４を修正</t>
    <rPh sb="0" eb="2">
      <t>テイシュツ</t>
    </rPh>
    <rPh sb="2" eb="5">
      <t>セツメイショ</t>
    </rPh>
    <rPh sb="6" eb="8">
      <t>ヨウシキ</t>
    </rPh>
    <rPh sb="12" eb="14">
      <t>ヨウシキ</t>
    </rPh>
    <rPh sb="17" eb="19">
      <t>シュウセイ</t>
    </rPh>
    <phoneticPr fontId="1"/>
  </si>
  <si>
    <t>いずれかを
選択
↓</t>
    <phoneticPr fontId="73"/>
  </si>
  <si>
    <t>10年未満</t>
    <rPh sb="2" eb="3">
      <t>ネン</t>
    </rPh>
    <rPh sb="3" eb="5">
      <t>ミマン</t>
    </rPh>
    <phoneticPr fontId="1"/>
  </si>
  <si>
    <t>様式１５，様式１２を修正</t>
    <rPh sb="0" eb="2">
      <t>ヨウシキ</t>
    </rPh>
    <rPh sb="5" eb="7">
      <t>ヨウシキ</t>
    </rPh>
    <rPh sb="10" eb="12">
      <t>シュウセイ</t>
    </rPh>
    <phoneticPr fontId="1"/>
  </si>
  <si>
    <t>４．提案にあたって</t>
    <rPh sb="2" eb="4">
      <t>テイアン</t>
    </rPh>
    <phoneticPr fontId="1"/>
  </si>
  <si>
    <r>
      <t>下記の提案については，</t>
    </r>
    <r>
      <rPr>
        <b/>
        <u/>
        <sz val="10.5"/>
        <rFont val="ＭＳ 明朝"/>
        <family val="1"/>
        <charset val="128"/>
      </rPr>
      <t>追加提案としない</t>
    </r>
    <r>
      <rPr>
        <sz val="10.5"/>
        <rFont val="ＭＳ 明朝"/>
        <family val="1"/>
        <charset val="128"/>
      </rPr>
      <t>ので注意すること。</t>
    </r>
    <rPh sb="21" eb="23">
      <t>チュウイ</t>
    </rPh>
    <phoneticPr fontId="1"/>
  </si>
  <si>
    <t xml:space="preserve">以上の規定が守られない場合，加算点の減点をすることがあるので注意すること。
特に，様式を明らかに改ざんし，悪質と認められる場合や，補足資料を規定以上に添付している場合は，本項目の加算点を０点とする。
</t>
    <phoneticPr fontId="1"/>
  </si>
  <si>
    <t>技術提案書は，提出者名を伏せて審査・評価するため，提案内容に提出者が特定される記載をしてはならない。</t>
    <phoneticPr fontId="1"/>
  </si>
  <si>
    <t>基本の書体を「ＭＳ明朝／１０．５ｐｔ」とし，ゴシック体，太字，下線等により，キーワードを強調しても構わない。
様式の変更は認めない。（決められた枠内に記載すること。）</t>
    <phoneticPr fontId="1"/>
  </si>
  <si>
    <t>技術提案は，技術提案書：様式３－１（Ａ４判１枚(片面)）に簡明に記載すること。
補足資料として図面等の提示を希望する場合，Ａ３判１枚（片面）までの範囲で添付を認める。</t>
    <phoneticPr fontId="1"/>
  </si>
  <si>
    <t>３）</t>
    <phoneticPr fontId="1"/>
  </si>
  <si>
    <t>提案内容は，具体的な根拠を伴い，履行の担保・確認ができるものとする。なお，要求要件（標準案）に留まる提案，着目点に沿っていない提案は追加提案としない。</t>
    <rPh sb="66" eb="68">
      <t>ツイカ</t>
    </rPh>
    <rPh sb="68" eb="70">
      <t>テイアン</t>
    </rPh>
    <phoneticPr fontId="1"/>
  </si>
  <si>
    <r>
      <t>商社等を通じ調達する場合は，</t>
    </r>
    <r>
      <rPr>
        <u/>
        <sz val="10.5"/>
        <rFont val="ＭＳ ゴシック"/>
        <family val="3"/>
        <charset val="128"/>
      </rPr>
      <t>商社等が地場企業</t>
    </r>
    <r>
      <rPr>
        <sz val="10.5"/>
        <rFont val="ＭＳ 明朝"/>
        <family val="1"/>
        <charset val="128"/>
      </rPr>
      <t>であり，かつ，</t>
    </r>
    <r>
      <rPr>
        <u/>
        <sz val="10.5"/>
        <rFont val="ＭＳ ゴシック"/>
        <family val="3"/>
        <charset val="128"/>
      </rPr>
      <t>対象資材が地場企業により製造</t>
    </r>
    <r>
      <rPr>
        <sz val="10.5"/>
        <rFont val="ＭＳ 明朝"/>
        <family val="1"/>
        <charset val="128"/>
      </rPr>
      <t>されていれば加点対象とする。</t>
    </r>
    <phoneticPr fontId="1"/>
  </si>
  <si>
    <t>３．「追加提案」としない提案内容</t>
    <phoneticPr fontId="1"/>
  </si>
  <si>
    <t>提案内容は，具体的な根拠を伴い，履行の担保・確認ができるものとする。なお，着目点に沿っていない提案や以下に示す提案は評価しない。</t>
    <phoneticPr fontId="1"/>
  </si>
  <si>
    <t>３）</t>
    <phoneticPr fontId="1"/>
  </si>
  <si>
    <t>４．提案にあたって</t>
    <phoneticPr fontId="1"/>
  </si>
  <si>
    <t>提出説明書に追加提案としない提案を記載</t>
    <rPh sb="0" eb="2">
      <t>テイシュツ</t>
    </rPh>
    <rPh sb="2" eb="5">
      <t>セツメイショ</t>
    </rPh>
    <rPh sb="6" eb="8">
      <t>ツイカ</t>
    </rPh>
    <rPh sb="8" eb="10">
      <t>テイアン</t>
    </rPh>
    <rPh sb="14" eb="16">
      <t>テイアン</t>
    </rPh>
    <rPh sb="17" eb="19">
      <t>キサイ</t>
    </rPh>
    <phoneticPr fontId="1"/>
  </si>
  <si>
    <t xml:space="preserve">発注者が使用するシートです。
入札参加者の作業はありません！！
※シートの削除は絶対にしないで下さい！！
</t>
    <phoneticPr fontId="1"/>
  </si>
  <si>
    <t>発注者が使用するシートです。
入札参加者の作業はありません！！
※シートの削除は絶対にしないで下さい！！</t>
    <phoneticPr fontId="1"/>
  </si>
  <si>
    <t>枠外の注意書きを修正</t>
    <rPh sb="0" eb="2">
      <t>ワクガイ</t>
    </rPh>
    <rPh sb="3" eb="5">
      <t>チュウイ</t>
    </rPh>
    <rPh sb="5" eb="6">
      <t>カ</t>
    </rPh>
    <rPh sb="8" eb="10">
      <t>シュウセイ</t>
    </rPh>
    <phoneticPr fontId="1"/>
  </si>
  <si>
    <r>
      <t>複数の注意事項を記載しない</t>
    </r>
    <r>
      <rPr>
        <sz val="10.5"/>
        <rFont val="ＭＳ 明朝"/>
        <family val="1"/>
        <charset val="128"/>
      </rPr>
      <t>こと。（”最も”注意すべきと考える事項を１つ記載すること。）</t>
    </r>
    <rPh sb="3" eb="5">
      <t>チュウイ</t>
    </rPh>
    <rPh sb="35" eb="37">
      <t>キサイ</t>
    </rPh>
    <phoneticPr fontId="1"/>
  </si>
  <si>
    <r>
      <t>対応策は，</t>
    </r>
    <r>
      <rPr>
        <u/>
        <sz val="10.5"/>
        <rFont val="ＭＳ ゴシック"/>
        <family val="3"/>
        <charset val="128"/>
      </rPr>
      <t>具体的かつ簡明に記載</t>
    </r>
    <r>
      <rPr>
        <sz val="10.5"/>
        <rFont val="ＭＳ 明朝"/>
        <family val="1"/>
        <charset val="128"/>
      </rPr>
      <t>すること。</t>
    </r>
    <rPh sb="0" eb="3">
      <t>タイオウサク</t>
    </rPh>
    <phoneticPr fontId="1"/>
  </si>
  <si>
    <t>←地場継続10年未満</t>
    <rPh sb="7" eb="8">
      <t>ネン</t>
    </rPh>
    <rPh sb="8" eb="10">
      <t>ミマン</t>
    </rPh>
    <phoneticPr fontId="1"/>
  </si>
  <si>
    <t>実施内容を１つのみ記載するものとし，複数の実施内容が記載された項目は追加提案としない。</t>
    <rPh sb="34" eb="36">
      <t>ツイカ</t>
    </rPh>
    <rPh sb="36" eb="38">
      <t>テイアン</t>
    </rPh>
    <phoneticPr fontId="1"/>
  </si>
  <si>
    <t>実施内容を１つのみ記載するものとし，複数の実施内容が記載された項目は追加提案としない。</t>
    <phoneticPr fontId="1"/>
  </si>
  <si>
    <r>
      <t>提案は，提出様式中の(1)～(5)の項目の範囲内で，</t>
    </r>
    <r>
      <rPr>
        <u/>
        <sz val="10.5"/>
        <rFont val="ＭＳ ゴシック"/>
        <family val="3"/>
        <charset val="128"/>
      </rPr>
      <t>項目毎に実施内容を１つのみ記載</t>
    </r>
    <r>
      <rPr>
        <sz val="10.5"/>
        <rFont val="ＭＳ 明朝"/>
        <family val="1"/>
        <charset val="128"/>
      </rPr>
      <t>するものとし，</t>
    </r>
    <r>
      <rPr>
        <u/>
        <sz val="10.5"/>
        <rFont val="ＭＳ ゴシック"/>
        <family val="3"/>
        <charset val="128"/>
      </rPr>
      <t>複数の実施内容が記載された項目は追加提案としない</t>
    </r>
    <r>
      <rPr>
        <sz val="10.5"/>
        <rFont val="ＭＳ 明朝"/>
        <family val="1"/>
        <charset val="128"/>
      </rPr>
      <t>。提案の特徴，要求要件（標準案）を上回る点と，その効果等を，具体的かつ簡明に記載すること。</t>
    </r>
    <rPh sb="51" eb="53">
      <t>ジッシ</t>
    </rPh>
    <rPh sb="53" eb="55">
      <t>ナイヨウ</t>
    </rPh>
    <rPh sb="56" eb="58">
      <t>キサイ</t>
    </rPh>
    <rPh sb="61" eb="63">
      <t>コウモク</t>
    </rPh>
    <phoneticPr fontId="1"/>
  </si>
  <si>
    <t>（どこ）に，（どういった仕様）の（物）を（数量），（期間）設置する。など，具体的に記載してください。
※この記載を消して記入願います。</t>
    <rPh sb="17" eb="18">
      <t>モノ</t>
    </rPh>
    <rPh sb="21" eb="23">
      <t>スウリョウ</t>
    </rPh>
    <rPh sb="26" eb="28">
      <t>キカン</t>
    </rPh>
    <rPh sb="29" eb="31">
      <t>セッチ</t>
    </rPh>
    <rPh sb="37" eb="40">
      <t>グタイテキ</t>
    </rPh>
    <rPh sb="41" eb="43">
      <t>キサイ</t>
    </rPh>
    <rPh sb="55" eb="57">
      <t>キサイ</t>
    </rPh>
    <rPh sb="58" eb="59">
      <t>ケ</t>
    </rPh>
    <rPh sb="61" eb="64">
      <t>キニュウネガ</t>
    </rPh>
    <phoneticPr fontId="44"/>
  </si>
  <si>
    <t>（どこ）に，（どういった仕様）の（物）を（数量），（期間）設置する。など，具体的に記載してください。
※この記載を消して記入願います。</t>
    <phoneticPr fontId="44"/>
  </si>
  <si>
    <t>②提出説明書の様式３，４の複数提案を追加提案としない旨表記。様式３，４のコメント修正，セル注意書き記入</t>
    <rPh sb="1" eb="3">
      <t>テイシュツ</t>
    </rPh>
    <rPh sb="3" eb="6">
      <t>セツメイショ</t>
    </rPh>
    <rPh sb="7" eb="9">
      <t>ヨウシキ</t>
    </rPh>
    <rPh sb="13" eb="15">
      <t>フクスウ</t>
    </rPh>
    <rPh sb="15" eb="17">
      <t>テイアン</t>
    </rPh>
    <rPh sb="18" eb="20">
      <t>ツイカ</t>
    </rPh>
    <rPh sb="20" eb="22">
      <t>テイアン</t>
    </rPh>
    <rPh sb="26" eb="27">
      <t>ムネ</t>
    </rPh>
    <rPh sb="27" eb="29">
      <t>ヒョウキ</t>
    </rPh>
    <rPh sb="30" eb="32">
      <t>ヨウシキ</t>
    </rPh>
    <rPh sb="40" eb="42">
      <t>シュウセイ</t>
    </rPh>
    <rPh sb="45" eb="48">
      <t>チュウイガ</t>
    </rPh>
    <rPh sb="49" eb="51">
      <t>キニュウ</t>
    </rPh>
    <phoneticPr fontId="1"/>
  </si>
  <si>
    <t>←地場継続10年未満</t>
    <phoneticPr fontId="73"/>
  </si>
  <si>
    <t>提出説明書の様式１１関連の技術者の記載修正</t>
    <rPh sb="6" eb="8">
      <t>ヨウシキ</t>
    </rPh>
    <rPh sb="10" eb="12">
      <t>カンレン</t>
    </rPh>
    <rPh sb="13" eb="16">
      <t>ギジュツシャ</t>
    </rPh>
    <rPh sb="17" eb="19">
      <t>キサイ</t>
    </rPh>
    <rPh sb="19" eb="21">
      <t>シュウセイ</t>
    </rPh>
    <phoneticPr fontId="1"/>
  </si>
  <si>
    <t>様式３の枠線を太線で修正。様式３－２～３－４に注意事項を３－１と同じように記入</t>
    <rPh sb="0" eb="2">
      <t>ヨウシキ</t>
    </rPh>
    <rPh sb="4" eb="6">
      <t>ワクセン</t>
    </rPh>
    <rPh sb="7" eb="9">
      <t>フトセン</t>
    </rPh>
    <rPh sb="10" eb="12">
      <t>シュウセイ</t>
    </rPh>
    <rPh sb="13" eb="15">
      <t>ヨウシキ</t>
    </rPh>
    <rPh sb="23" eb="25">
      <t>チュウイ</t>
    </rPh>
    <rPh sb="25" eb="27">
      <t>ジコウ</t>
    </rPh>
    <rPh sb="32" eb="33">
      <t>オナ</t>
    </rPh>
    <rPh sb="37" eb="39">
      <t>キニュウ</t>
    </rPh>
    <phoneticPr fontId="1"/>
  </si>
  <si>
    <t>様式３の下部※を朱書きに修正</t>
    <rPh sb="0" eb="2">
      <t>ヨウシキ</t>
    </rPh>
    <rPh sb="4" eb="5">
      <t>シタ</t>
    </rPh>
    <rPh sb="5" eb="6">
      <t>ブ</t>
    </rPh>
    <rPh sb="8" eb="10">
      <t>シュガ</t>
    </rPh>
    <rPh sb="12" eb="14">
      <t>シュウセイ</t>
    </rPh>
    <phoneticPr fontId="1"/>
  </si>
  <si>
    <t>提出説明書の様式7-2の「表彰を行う旨」を修正</t>
    <rPh sb="6" eb="8">
      <t>ヨウシキ</t>
    </rPh>
    <rPh sb="13" eb="15">
      <t>ヒョウショウ</t>
    </rPh>
    <rPh sb="16" eb="17">
      <t>オコナ</t>
    </rPh>
    <rPh sb="18" eb="19">
      <t>ムネ</t>
    </rPh>
    <rPh sb="21" eb="23">
      <t>シュウセイ</t>
    </rPh>
    <phoneticPr fontId="1"/>
  </si>
  <si>
    <t>②提出説明書の追加提案としない提案を修正</t>
    <rPh sb="1" eb="3">
      <t>テイシュツ</t>
    </rPh>
    <rPh sb="3" eb="6">
      <t>セツメイショ</t>
    </rPh>
    <rPh sb="7" eb="9">
      <t>ツイカ</t>
    </rPh>
    <rPh sb="9" eb="11">
      <t>テイアン</t>
    </rPh>
    <rPh sb="15" eb="17">
      <t>テイアン</t>
    </rPh>
    <rPh sb="18" eb="20">
      <t>シュウセイ</t>
    </rPh>
    <phoneticPr fontId="1"/>
  </si>
  <si>
    <t>配置予定技術者が，監理技術者，主任技術者，現場代理人のいずれかで同種工事に携わった施工経験の有無により評価。複数名提示があった場合，技術者ごとに「資格の保有状況」とあわせた評価が，最も低い技術者の評価を採用。</t>
    <phoneticPr fontId="1"/>
  </si>
  <si>
    <t>②提出説明書「様式１１関連」に「。」を追記</t>
    <rPh sb="7" eb="9">
      <t>ヨウシキ</t>
    </rPh>
    <rPh sb="11" eb="13">
      <t>カンレン</t>
    </rPh>
    <rPh sb="19" eb="21">
      <t>ツイキ</t>
    </rPh>
    <phoneticPr fontId="1"/>
  </si>
  <si>
    <t>②提出説明書，様式１４について，「有資格者名簿（工事）」に修正。追加提案としない提案に「規模」を追記</t>
    <rPh sb="1" eb="3">
      <t>テイシュツ</t>
    </rPh>
    <rPh sb="3" eb="6">
      <t>セツメイショ</t>
    </rPh>
    <rPh sb="7" eb="9">
      <t>ヨウシキ</t>
    </rPh>
    <rPh sb="17" eb="21">
      <t>ユウシカクシャ</t>
    </rPh>
    <rPh sb="21" eb="23">
      <t>メイボ</t>
    </rPh>
    <rPh sb="24" eb="26">
      <t>コウジ</t>
    </rPh>
    <rPh sb="29" eb="31">
      <t>シュウセイ</t>
    </rPh>
    <rPh sb="32" eb="34">
      <t>ツイカ</t>
    </rPh>
    <rPh sb="34" eb="36">
      <t>テイアン</t>
    </rPh>
    <rPh sb="40" eb="42">
      <t>テイアン</t>
    </rPh>
    <rPh sb="44" eb="46">
      <t>キボ</t>
    </rPh>
    <rPh sb="48" eb="50">
      <t>ツイキ</t>
    </rPh>
    <phoneticPr fontId="1"/>
  </si>
  <si>
    <t>技術提案は，技術提案書：様式３－２（Ａ４判１枚(片面)）に簡明に記載すること。
補足資料として図面等の提示を希望する場合，Ａ３判１枚（片面）までの範囲で添付を認める。</t>
    <phoneticPr fontId="1"/>
  </si>
  <si>
    <t>技術提案は，技術提案書：様式３－３（Ａ４判１枚(片面)）に簡明に記載すること。
補足資料として図面等の提示を希望する場合，Ａ３判１枚（片面）までの範囲で添付を認める。</t>
    <phoneticPr fontId="1"/>
  </si>
  <si>
    <t>技術提案は，技術提案書：様式３－４（Ａ４判１枚(片面)）に簡明に記載すること。
補足資料として図面等の提示を希望する場合，Ａ３判１枚（片面）までの範囲で添付を認める。</t>
    <phoneticPr fontId="1"/>
  </si>
  <si>
    <t>技術提案等の取扱いに関する事項</t>
    <rPh sb="0" eb="2">
      <t>ギジュツ</t>
    </rPh>
    <rPh sb="2" eb="4">
      <t>テイアン</t>
    </rPh>
    <rPh sb="4" eb="5">
      <t>トウ</t>
    </rPh>
    <rPh sb="6" eb="8">
      <t>トリアツカ</t>
    </rPh>
    <rPh sb="10" eb="11">
      <t>カン</t>
    </rPh>
    <rPh sb="13" eb="15">
      <t>ジコウ</t>
    </rPh>
    <phoneticPr fontId="1"/>
  </si>
  <si>
    <t>技術提案等の取扱い（任意提出）</t>
    <rPh sb="0" eb="2">
      <t>ギジュツ</t>
    </rPh>
    <rPh sb="2" eb="4">
      <t>テイアン</t>
    </rPh>
    <rPh sb="4" eb="5">
      <t>トウ</t>
    </rPh>
    <rPh sb="6" eb="8">
      <t>トリアツカ</t>
    </rPh>
    <rPh sb="10" eb="12">
      <t>ニンイ</t>
    </rPh>
    <rPh sb="12" eb="14">
      <t>テイシュツ</t>
    </rPh>
    <phoneticPr fontId="1"/>
  </si>
  <si>
    <t>②提出説明書，様式１，５において「技術提案等」に修正</t>
    <rPh sb="1" eb="3">
      <t>テイシュツ</t>
    </rPh>
    <rPh sb="3" eb="6">
      <t>セツメイショ</t>
    </rPh>
    <rPh sb="7" eb="9">
      <t>ヨウシキ</t>
    </rPh>
    <rPh sb="17" eb="19">
      <t>ギジュツ</t>
    </rPh>
    <rPh sb="19" eb="21">
      <t>テイアン</t>
    </rPh>
    <rPh sb="21" eb="22">
      <t>トウ</t>
    </rPh>
    <rPh sb="24" eb="26">
      <t>シュウセイ</t>
    </rPh>
    <phoneticPr fontId="1"/>
  </si>
  <si>
    <r>
      <t>　該当する工事のうち，最大２件を「様式８」により提出する。該当が無い場合も，その旨提出する。
　ＣＯＲＩＮＳの写しを添付すること。なお，</t>
    </r>
    <r>
      <rPr>
        <u/>
        <sz val="10.5"/>
        <rFont val="ＭＳ 明朝"/>
        <family val="1"/>
        <charset val="128"/>
      </rPr>
      <t>ＣＯＲＩＮＳの工事カルテで同種工事の条件（対象工事，期間）を満たしていることが確認できない場合，別途確認できる資料（契約図書における設計書，図面等の写しなど）も添付する。</t>
    </r>
    <r>
      <rPr>
        <sz val="10.5"/>
        <rFont val="ＭＳ 明朝"/>
        <family val="1"/>
        <charset val="128"/>
      </rPr>
      <t xml:space="preserve">
　上記の別途確認できる資料については，同種条件を満たすことが確認できる箇所にマーカー等で印しをつける。</t>
    </r>
    <rPh sb="24" eb="26">
      <t>テイシュツ</t>
    </rPh>
    <rPh sb="41" eb="43">
      <t>テイシュツ</t>
    </rPh>
    <rPh sb="55" eb="56">
      <t>ウツ</t>
    </rPh>
    <rPh sb="58" eb="60">
      <t>テンプ</t>
    </rPh>
    <rPh sb="126" eb="128">
      <t>ケイヤク</t>
    </rPh>
    <rPh sb="128" eb="130">
      <t>トショ</t>
    </rPh>
    <rPh sb="134" eb="137">
      <t>セッケイショ</t>
    </rPh>
    <rPh sb="138" eb="140">
      <t>ズメン</t>
    </rPh>
    <rPh sb="142" eb="143">
      <t>ウツ</t>
    </rPh>
    <rPh sb="155" eb="157">
      <t>ジョウキ</t>
    </rPh>
    <rPh sb="158" eb="160">
      <t>ベット</t>
    </rPh>
    <rPh sb="160" eb="162">
      <t>カクニン</t>
    </rPh>
    <phoneticPr fontId="1"/>
  </si>
  <si>
    <r>
      <t>　本工事の配置予定技術者（最大３名まで提示可。JV発注の場合，代表者の技術者のみ対象）が，該当する工事に，監理技術者，主任技術者，現場代理人のいずれかで携わった施工経験について，「様式１１」により提出する。該当が無い場合も，その旨提出する。
　また，ＣＯＲＩＮＳの写しを添付すること。なお，</t>
    </r>
    <r>
      <rPr>
        <u/>
        <sz val="10.5"/>
        <rFont val="ＭＳ 明朝"/>
        <family val="1"/>
        <charset val="128"/>
      </rPr>
      <t>ＣＯＲＩＮＳの工事カルテで同種工事の条件（対象工事，期間）を満たすことや対象技術者での従事経験を確認し難い場合，別途確認できる資料（契約図書における設計書，図面等の写しなど）も添付する。</t>
    </r>
    <r>
      <rPr>
        <sz val="10.5"/>
        <rFont val="ＭＳ 明朝"/>
        <family val="1"/>
        <charset val="128"/>
      </rPr>
      <t xml:space="preserve">
　上記の別途確認できる資料については，同種条件を満たすことが確認できる箇所にマーカー等で印しをつける。</t>
    </r>
    <rPh sb="98" eb="100">
      <t>テイシュツ</t>
    </rPh>
    <rPh sb="115" eb="117">
      <t>テイシュツ</t>
    </rPh>
    <rPh sb="211" eb="213">
      <t>ケイヤク</t>
    </rPh>
    <rPh sb="213" eb="215">
      <t>トショ</t>
    </rPh>
    <rPh sb="219" eb="222">
      <t>セッケイショ</t>
    </rPh>
    <rPh sb="223" eb="225">
      <t>ズメン</t>
    </rPh>
    <rPh sb="225" eb="226">
      <t>トウ</t>
    </rPh>
    <rPh sb="227" eb="228">
      <t>ウツ</t>
    </rPh>
    <rPh sb="240" eb="242">
      <t>ジョウキ</t>
    </rPh>
    <rPh sb="243" eb="245">
      <t>ベット</t>
    </rPh>
    <rPh sb="245" eb="247">
      <t>カクニン</t>
    </rPh>
    <phoneticPr fontId="1"/>
  </si>
  <si>
    <t>②提出説明書「２．総合評価に関する事項等（４）その他）を修正</t>
    <rPh sb="25" eb="26">
      <t>タ</t>
    </rPh>
    <rPh sb="28" eb="30">
      <t>シュウセイ</t>
    </rPh>
    <phoneticPr fontId="1"/>
  </si>
  <si>
    <t>②提出説明書「様式４の評価項目②」の提案の有無にて「提案しない（標準案での施工）」を選択した場合に，背景色が灰色に変更しないものを修正，拡張子をxlsxへ変更</t>
    <rPh sb="68" eb="71">
      <t>カクチョウシ</t>
    </rPh>
    <rPh sb="77" eb="79">
      <t>ヘンコウ</t>
    </rPh>
    <phoneticPr fontId="1"/>
  </si>
  <si>
    <t>福岡水道協同組合</t>
    <rPh sb="0" eb="2">
      <t>フクオカ</t>
    </rPh>
    <rPh sb="2" eb="4">
      <t>スイドウ</t>
    </rPh>
    <rPh sb="4" eb="6">
      <t>キョウドウ</t>
    </rPh>
    <rPh sb="6" eb="8">
      <t>クミアイ</t>
    </rPh>
    <phoneticPr fontId="1"/>
  </si>
  <si>
    <t>災害対策協力企業に福岡水道協同組合を追加。</t>
    <rPh sb="0" eb="2">
      <t>サイガイ</t>
    </rPh>
    <rPh sb="2" eb="4">
      <t>タイサク</t>
    </rPh>
    <rPh sb="4" eb="6">
      <t>キョウリョク</t>
    </rPh>
    <rPh sb="6" eb="8">
      <t>キギョウ</t>
    </rPh>
    <rPh sb="18" eb="20">
      <t>ツイカ</t>
    </rPh>
    <phoneticPr fontId="1"/>
  </si>
  <si>
    <t>①入力票のオブジェクトが非表示にならない不具合の解消</t>
    <rPh sb="1" eb="3">
      <t>ニュウリョク</t>
    </rPh>
    <rPh sb="3" eb="4">
      <t>ヒョウ</t>
    </rPh>
    <rPh sb="12" eb="15">
      <t>ヒヒョウジ</t>
    </rPh>
    <rPh sb="20" eb="23">
      <t>フグアイ</t>
    </rPh>
    <rPh sb="24" eb="26">
      <t>カイショウ</t>
    </rPh>
    <phoneticPr fontId="1"/>
  </si>
  <si>
    <t>元号（平成→令和）変更に伴い修正</t>
    <rPh sb="0" eb="2">
      <t>ゲンゴウ</t>
    </rPh>
    <rPh sb="3" eb="5">
      <t>ヘイセイ</t>
    </rPh>
    <rPh sb="6" eb="8">
      <t>レイワ</t>
    </rPh>
    <rPh sb="9" eb="11">
      <t>ヘンコウ</t>
    </rPh>
    <rPh sb="12" eb="13">
      <t>トモナ</t>
    </rPh>
    <rPh sb="14" eb="16">
      <t>シュウセイ</t>
    </rPh>
    <phoneticPr fontId="1"/>
  </si>
  <si>
    <t>令和</t>
    <rPh sb="0" eb="2">
      <t>レイワ</t>
    </rPh>
    <phoneticPr fontId="1"/>
  </si>
  <si>
    <t>令和</t>
    <rPh sb="0" eb="2">
      <t>レイワ</t>
    </rPh>
    <phoneticPr fontId="1"/>
  </si>
  <si>
    <t>平成</t>
    <rPh sb="0" eb="2">
      <t>ヘイセイ</t>
    </rPh>
    <phoneticPr fontId="1"/>
  </si>
  <si>
    <t>年度</t>
    <rPh sb="0" eb="2">
      <t>ネンド</t>
    </rPh>
    <phoneticPr fontId="1"/>
  </si>
  <si>
    <t>空欄あり判定</t>
    <rPh sb="0" eb="2">
      <t>クウラン</t>
    </rPh>
    <rPh sb="4" eb="6">
      <t>ハンテイ</t>
    </rPh>
    <phoneticPr fontId="55"/>
  </si>
  <si>
    <t>空欄あり判定</t>
    <rPh sb="0" eb="2">
      <t>クウラン</t>
    </rPh>
    <rPh sb="4" eb="6">
      <t>ハンテイ</t>
    </rPh>
    <phoneticPr fontId="66"/>
  </si>
  <si>
    <t>空欄あり判定</t>
    <rPh sb="0" eb="2">
      <t>クウラン</t>
    </rPh>
    <rPh sb="4" eb="6">
      <t>ハンテイ</t>
    </rPh>
    <phoneticPr fontId="64"/>
  </si>
  <si>
    <t>Ｒ</t>
    <phoneticPr fontId="1"/>
  </si>
  <si>
    <t>Ｒ</t>
    <phoneticPr fontId="1"/>
  </si>
  <si>
    <t>評価期間</t>
    <rPh sb="0" eb="2">
      <t>ヒョウカ</t>
    </rPh>
    <rPh sb="2" eb="4">
      <t>キカン</t>
    </rPh>
    <phoneticPr fontId="69"/>
  </si>
  <si>
    <t>Ｒ</t>
    <phoneticPr fontId="1"/>
  </si>
  <si>
    <t>Ｒ</t>
    <phoneticPr fontId="1"/>
  </si>
  <si>
    <t>評価区分</t>
    <phoneticPr fontId="1"/>
  </si>
  <si>
    <t>（小数第４位四捨五入）</t>
    <phoneticPr fontId="1"/>
  </si>
  <si>
    <t>評価区分</t>
    <phoneticPr fontId="1"/>
  </si>
  <si>
    <t xml:space="preserve">評価段階（加算点）
</t>
    <phoneticPr fontId="1"/>
  </si>
  <si>
    <t>（小数第４位四捨五入）</t>
    <phoneticPr fontId="1"/>
  </si>
  <si>
    <t>○</t>
    <phoneticPr fontId="1"/>
  </si>
  <si>
    <t>企業の信頼性・社会性</t>
    <rPh sb="3" eb="6">
      <t>シンライセイ</t>
    </rPh>
    <rPh sb="7" eb="10">
      <t>シャカイセイ</t>
    </rPh>
    <phoneticPr fontId="1"/>
  </si>
  <si>
    <t>C41で"○","－"を判定</t>
    <phoneticPr fontId="1"/>
  </si>
  <si>
    <t>全工事適用</t>
    <rPh sb="0" eb="3">
      <t>ゼンコウジ</t>
    </rPh>
    <rPh sb="3" eb="5">
      <t>テキヨウ</t>
    </rPh>
    <phoneticPr fontId="1"/>
  </si>
  <si>
    <t>コリンズ・テクリスの登録等に関する規約について改正に技術提案書提出説明書の修正。</t>
    <rPh sb="10" eb="12">
      <t>トウロク</t>
    </rPh>
    <rPh sb="12" eb="13">
      <t>トウ</t>
    </rPh>
    <rPh sb="14" eb="15">
      <t>カン</t>
    </rPh>
    <rPh sb="17" eb="19">
      <t>キヤク</t>
    </rPh>
    <rPh sb="23" eb="25">
      <t>カイセイ</t>
    </rPh>
    <rPh sb="37" eb="39">
      <t>シュウセイ</t>
    </rPh>
    <phoneticPr fontId="1"/>
  </si>
  <si>
    <r>
      <t>の施工実績で，かつ公共機関等が発注した</t>
    </r>
    <r>
      <rPr>
        <u/>
        <sz val="10.5"/>
        <rFont val="ＭＳ ゴシック"/>
        <family val="3"/>
        <charset val="128"/>
      </rPr>
      <t>ＣＯＲＩＮＳに登録</t>
    </r>
    <r>
      <rPr>
        <sz val="10.5"/>
        <rFont val="ＭＳ 明朝"/>
        <family val="1"/>
        <charset val="128"/>
      </rPr>
      <t>されている工事
・ＪＶ工事の構成員の実績も含む。金額条件がある場合，出資比率に基づく額ではなく全体の額。
・公共機関等とは，「建設実績情報のコリンズ・テクリス登録等に関する規約」
　に定める機関とする。</t>
    </r>
    <rPh sb="9" eb="11">
      <t>コウキョウ</t>
    </rPh>
    <rPh sb="11" eb="13">
      <t>キカン</t>
    </rPh>
    <rPh sb="13" eb="14">
      <t>トウ</t>
    </rPh>
    <rPh sb="15" eb="17">
      <t>ハッチュウ</t>
    </rPh>
    <rPh sb="82" eb="84">
      <t>コウキョウ</t>
    </rPh>
    <rPh sb="84" eb="86">
      <t>キカン</t>
    </rPh>
    <rPh sb="86" eb="87">
      <t>トウ</t>
    </rPh>
    <rPh sb="91" eb="93">
      <t>ケンセツ</t>
    </rPh>
    <rPh sb="93" eb="95">
      <t>ジッセキ</t>
    </rPh>
    <rPh sb="95" eb="97">
      <t>ジョウホウ</t>
    </rPh>
    <rPh sb="107" eb="109">
      <t>トウロク</t>
    </rPh>
    <rPh sb="109" eb="110">
      <t>トウ</t>
    </rPh>
    <rPh sb="111" eb="112">
      <t>カン</t>
    </rPh>
    <rPh sb="114" eb="116">
      <t>キヤク</t>
    </rPh>
    <rPh sb="120" eb="121">
      <t>サダ</t>
    </rPh>
    <rPh sb="123" eb="125">
      <t>キカン</t>
    </rPh>
    <phoneticPr fontId="1"/>
  </si>
  <si>
    <r>
      <t>の施工経験で，かつ公共機関等が発注した</t>
    </r>
    <r>
      <rPr>
        <u/>
        <sz val="10.5"/>
        <rFont val="ＭＳ ゴシック"/>
        <family val="3"/>
        <charset val="128"/>
      </rPr>
      <t>ＣＯＲＩＮＳに登録</t>
    </r>
    <r>
      <rPr>
        <sz val="10.5"/>
        <rFont val="ＭＳ 明朝"/>
        <family val="1"/>
        <charset val="128"/>
      </rPr>
      <t>されている工事
・ＪＶ工事の構成員の経験も含む。金額条件がある場合，出資比率に基づく額ではなく全体の額。
・公共機関等とは，「建設実績情報のコリンズ・テクリス登録等に関する規約」
　に定める機関とする。</t>
    </r>
    <rPh sb="3" eb="5">
      <t>ケイケン</t>
    </rPh>
    <rPh sb="46" eb="48">
      <t>ケイケン</t>
    </rPh>
    <phoneticPr fontId="1"/>
  </si>
  <si>
    <t>C40で"○","－"を判定【ＷＴＯでも適用】</t>
    <rPh sb="12" eb="14">
      <t>ハンテイ</t>
    </rPh>
    <rPh sb="20" eb="22">
      <t>テキヨウ</t>
    </rPh>
    <phoneticPr fontId="1"/>
  </si>
  <si>
    <t xml:space="preserve">評価段階（減点）
</t>
    <rPh sb="5" eb="6">
      <t>ヘ</t>
    </rPh>
    <phoneticPr fontId="1"/>
  </si>
  <si>
    <t>該当有り</t>
    <rPh sb="0" eb="2">
      <t>ガイトウ</t>
    </rPh>
    <rPh sb="2" eb="3">
      <t>ア</t>
    </rPh>
    <phoneticPr fontId="1"/>
  </si>
  <si>
    <t>○</t>
    <phoneticPr fontId="1"/>
  </si>
  <si>
    <t>企業の信頼性・社会性</t>
    <phoneticPr fontId="21"/>
  </si>
  <si>
    <t>競争入札参加停止措置状況</t>
    <rPh sb="0" eb="2">
      <t>キョウソウ</t>
    </rPh>
    <rPh sb="2" eb="4">
      <t>ニュウサツ</t>
    </rPh>
    <rPh sb="4" eb="6">
      <t>サンカ</t>
    </rPh>
    <rPh sb="6" eb="8">
      <t>テイシ</t>
    </rPh>
    <rPh sb="8" eb="10">
      <t>ソチ</t>
    </rPh>
    <rPh sb="10" eb="12">
      <t>ジョウキョウ</t>
    </rPh>
    <phoneticPr fontId="1"/>
  </si>
  <si>
    <t>（企業の信頼性・社会性に係る事項）</t>
    <rPh sb="12" eb="13">
      <t>カカ</t>
    </rPh>
    <rPh sb="14" eb="16">
      <t>ジコウ</t>
    </rPh>
    <phoneticPr fontId="1"/>
  </si>
  <si>
    <t>競争入札参加停止措置状況</t>
    <phoneticPr fontId="1"/>
  </si>
  <si>
    <t>競争入札参加停止措置状況</t>
    <phoneticPr fontId="21"/>
  </si>
  <si>
    <t>←全型式</t>
    <rPh sb="1" eb="2">
      <t>ゼン</t>
    </rPh>
    <rPh sb="2" eb="3">
      <t>ガタ</t>
    </rPh>
    <rPh sb="3" eb="4">
      <t>シキ</t>
    </rPh>
    <phoneticPr fontId="1"/>
  </si>
  <si>
    <t>○</t>
    <phoneticPr fontId="1"/>
  </si>
  <si>
    <t>■競争入札参加停止措置状況</t>
    <rPh sb="1" eb="3">
      <t>キョウソウ</t>
    </rPh>
    <rPh sb="3" eb="5">
      <t>ニュウサツ</t>
    </rPh>
    <rPh sb="5" eb="7">
      <t>サンカ</t>
    </rPh>
    <rPh sb="7" eb="9">
      <t>テイシ</t>
    </rPh>
    <rPh sb="9" eb="11">
      <t>ソチ</t>
    </rPh>
    <rPh sb="11" eb="13">
      <t>ジョウキョウ</t>
    </rPh>
    <phoneticPr fontId="1"/>
  </si>
  <si>
    <t xml:space="preserve">以上の規定が守られない場合，加算点の減点をすることがあるので注意すること。
特に，様式を明らかに改ざんし，悪質と認められる場合や，補足資料を規定以上に添付している場合は，本項目の加算点を０点とする。
</t>
    <phoneticPr fontId="1"/>
  </si>
  <si>
    <t>該当の場合，対象期間に問題はないか。</t>
    <rPh sb="0" eb="2">
      <t>ガイトウ</t>
    </rPh>
    <rPh sb="3" eb="5">
      <t>バアイ</t>
    </rPh>
    <rPh sb="6" eb="8">
      <t>タイショウ</t>
    </rPh>
    <rPh sb="8" eb="10">
      <t>キカン</t>
    </rPh>
    <rPh sb="11" eb="13">
      <t>モンダイ</t>
    </rPh>
    <phoneticPr fontId="1"/>
  </si>
  <si>
    <t>該当の有無</t>
    <rPh sb="0" eb="2">
      <t>ガイトウ</t>
    </rPh>
    <phoneticPr fontId="1"/>
  </si>
  <si>
    <t>企業の信頼性・社会性</t>
    <phoneticPr fontId="73"/>
  </si>
  <si>
    <t>◆企業の信頼性・社会性の小計：</t>
    <rPh sb="1" eb="3">
      <t>キギョウ</t>
    </rPh>
    <rPh sb="4" eb="7">
      <t>シンライセイ</t>
    </rPh>
    <rPh sb="8" eb="10">
      <t>シャカイ</t>
    </rPh>
    <rPh sb="10" eb="11">
      <t>セイ</t>
    </rPh>
    <rPh sb="12" eb="13">
      <t>ショウ</t>
    </rPh>
    <rPh sb="13" eb="14">
      <t>ケイ</t>
    </rPh>
    <phoneticPr fontId="1"/>
  </si>
  <si>
    <t>Ｅ評価（配点×１．０）</t>
    <rPh sb="1" eb="3">
      <t>ヒョウカ</t>
    </rPh>
    <rPh sb="4" eb="6">
      <t>ハイテン</t>
    </rPh>
    <phoneticPr fontId="1"/>
  </si>
  <si>
    <t>＜評価対象の事例＞</t>
    <rPh sb="1" eb="3">
      <t>ヒョウカ</t>
    </rPh>
    <rPh sb="3" eb="5">
      <t>タイショウ</t>
    </rPh>
    <rPh sb="6" eb="8">
      <t>ジレイ</t>
    </rPh>
    <phoneticPr fontId="1"/>
  </si>
  <si>
    <t>該当状況の有無により評価。</t>
    <rPh sb="0" eb="2">
      <t>ガイトウ</t>
    </rPh>
    <rPh sb="2" eb="4">
      <t>ジョウキョウ</t>
    </rPh>
    <rPh sb="5" eb="7">
      <t>ウム</t>
    </rPh>
    <rPh sb="10" eb="12">
      <t>ヒョウカ</t>
    </rPh>
    <phoneticPr fontId="1"/>
  </si>
  <si>
    <t>競争入札参加停止措置状況</t>
    <phoneticPr fontId="1"/>
  </si>
  <si>
    <t>令和元年８月制度改定に伴う競争入札参加停止措置状況について様式15を作成など</t>
    <rPh sb="0" eb="2">
      <t>レイワ</t>
    </rPh>
    <rPh sb="2" eb="3">
      <t>モト</t>
    </rPh>
    <rPh sb="3" eb="4">
      <t>ネン</t>
    </rPh>
    <rPh sb="5" eb="6">
      <t>ガツ</t>
    </rPh>
    <rPh sb="6" eb="8">
      <t>セイド</t>
    </rPh>
    <rPh sb="8" eb="10">
      <t>カイテイ</t>
    </rPh>
    <rPh sb="11" eb="12">
      <t>トモナ</t>
    </rPh>
    <rPh sb="29" eb="31">
      <t>ヨウシキ</t>
    </rPh>
    <rPh sb="34" eb="36">
      <t>サクセイ</t>
    </rPh>
    <phoneticPr fontId="1"/>
  </si>
  <si>
    <t>Ａ評価（配点×０）</t>
    <rPh sb="1" eb="3">
      <t>ヒョウカ</t>
    </rPh>
    <rPh sb="4" eb="6">
      <t>ハイテン</t>
    </rPh>
    <phoneticPr fontId="1"/>
  </si>
  <si>
    <t>評価区分</t>
    <phoneticPr fontId="1"/>
  </si>
  <si>
    <t>※必ず選択する【ＷＴＯの場合は品質を選択する場合がある】</t>
    <rPh sb="1" eb="2">
      <t>カナラ</t>
    </rPh>
    <rPh sb="3" eb="5">
      <t>センタク</t>
    </rPh>
    <rPh sb="12" eb="14">
      <t>バアイ</t>
    </rPh>
    <rPh sb="15" eb="17">
      <t>ヒンシツ</t>
    </rPh>
    <rPh sb="18" eb="20">
      <t>センタク</t>
    </rPh>
    <rPh sb="22" eb="24">
      <t>バアイ</t>
    </rPh>
    <phoneticPr fontId="1"/>
  </si>
  <si>
    <t xml:space="preserve">以上の規定が守られない場合，加算点の減点をすることがあるので注意すること。
特に，様式を明らかに改ざんし，悪質と認められる場合や，補足資料を添付している場合は，本項目の加算点を０点とする。
</t>
    <phoneticPr fontId="1"/>
  </si>
  <si>
    <t xml:space="preserve">以上の規定が守られない場合，加算点の減点をすることがあるので注意すること。
特に，様式を明らかに改ざんし，悪質と認められる場合や，補足資料を添付している場合は，本項目の加算点を０点とする。
</t>
    <phoneticPr fontId="1"/>
  </si>
  <si>
    <t>地場企業からの資材調達計画（※一般土木にて選択する場合がある）</t>
    <rPh sb="15" eb="17">
      <t>イッパン</t>
    </rPh>
    <rPh sb="17" eb="19">
      <t>ドボク</t>
    </rPh>
    <rPh sb="21" eb="23">
      <t>センタク</t>
    </rPh>
    <rPh sb="25" eb="27">
      <t>バアイ</t>
    </rPh>
    <phoneticPr fontId="1"/>
  </si>
  <si>
    <t>構成員の中に該当者が含まれる場合は，一律２点（Ｅ評価）の減点とする。</t>
    <rPh sb="4" eb="5">
      <t>ナカ</t>
    </rPh>
    <rPh sb="6" eb="8">
      <t>ガイトウ</t>
    </rPh>
    <rPh sb="8" eb="9">
      <t>シャ</t>
    </rPh>
    <rPh sb="10" eb="11">
      <t>フク</t>
    </rPh>
    <rPh sb="14" eb="16">
      <t>バアイ</t>
    </rPh>
    <rPh sb="18" eb="20">
      <t>イチリツ</t>
    </rPh>
    <rPh sb="21" eb="22">
      <t>テン</t>
    </rPh>
    <rPh sb="24" eb="26">
      <t>ヒョウカ</t>
    </rPh>
    <rPh sb="28" eb="30">
      <t>ゲンテン</t>
    </rPh>
    <phoneticPr fontId="1"/>
  </si>
  <si>
    <t>令和２年４月制度改定に伴う災害対策協力企業の配点見直し，団体追加など</t>
    <rPh sb="0" eb="2">
      <t>レイワ</t>
    </rPh>
    <rPh sb="3" eb="4">
      <t>ネン</t>
    </rPh>
    <rPh sb="5" eb="6">
      <t>ガツ</t>
    </rPh>
    <rPh sb="6" eb="8">
      <t>セイド</t>
    </rPh>
    <rPh sb="8" eb="10">
      <t>カイテイ</t>
    </rPh>
    <rPh sb="11" eb="12">
      <t>トモナ</t>
    </rPh>
    <rPh sb="13" eb="21">
      <t>サイガイタイサクキョウリョクキギョウ</t>
    </rPh>
    <rPh sb="22" eb="24">
      <t>ハイテン</t>
    </rPh>
    <rPh sb="24" eb="26">
      <t>ミナオ</t>
    </rPh>
    <rPh sb="28" eb="30">
      <t>ダンタイ</t>
    </rPh>
    <rPh sb="30" eb="32">
      <t>ツイカ</t>
    </rPh>
    <phoneticPr fontId="1"/>
  </si>
  <si>
    <t>Ｒ</t>
    <phoneticPr fontId="1"/>
  </si>
  <si>
    <t>一般社団法人 福岡市建設業協会</t>
    <rPh sb="7" eb="10">
      <t>フクオカシ</t>
    </rPh>
    <rPh sb="10" eb="13">
      <t>ケンセツギョウ</t>
    </rPh>
    <rPh sb="13" eb="15">
      <t>キョウカイ</t>
    </rPh>
    <phoneticPr fontId="1"/>
  </si>
  <si>
    <t>一般社団法人　福岡市造園建設業協会</t>
    <rPh sb="0" eb="2">
      <t>イッパン</t>
    </rPh>
    <rPh sb="2" eb="4">
      <t>シャダン</t>
    </rPh>
    <rPh sb="4" eb="6">
      <t>ホウジン</t>
    </rPh>
    <rPh sb="7" eb="10">
      <t>フクオカシ</t>
    </rPh>
    <rPh sb="10" eb="12">
      <t>ゾウエン</t>
    </rPh>
    <rPh sb="12" eb="15">
      <t>ケンセツギョウ</t>
    </rPh>
    <rPh sb="15" eb="17">
      <t>キョウカイ</t>
    </rPh>
    <phoneticPr fontId="1"/>
  </si>
  <si>
    <t>一般社団法人　福岡市緑化協会</t>
    <rPh sb="10" eb="12">
      <t>リョクカ</t>
    </rPh>
    <rPh sb="12" eb="14">
      <t>キョウカイ</t>
    </rPh>
    <phoneticPr fontId="1"/>
  </si>
  <si>
    <t>福岡市港湾建設協会</t>
    <rPh sb="0" eb="3">
      <t>フクオカシ</t>
    </rPh>
    <rPh sb="3" eb="5">
      <t>コウワン</t>
    </rPh>
    <rPh sb="5" eb="7">
      <t>ケンセツ</t>
    </rPh>
    <rPh sb="7" eb="9">
      <t>キョウカイ</t>
    </rPh>
    <phoneticPr fontId="1"/>
  </si>
  <si>
    <t>公益財団法人　日本下水道管路管理業協会</t>
    <rPh sb="0" eb="6">
      <t>コウエキザイダンホウジン</t>
    </rPh>
    <rPh sb="7" eb="9">
      <t>ニホン</t>
    </rPh>
    <rPh sb="9" eb="12">
      <t>ゲスイドウ</t>
    </rPh>
    <rPh sb="12" eb="14">
      <t>カンロ</t>
    </rPh>
    <rPh sb="14" eb="16">
      <t>カンリ</t>
    </rPh>
    <rPh sb="16" eb="17">
      <t>ギョウ</t>
    </rPh>
    <rPh sb="17" eb="19">
      <t>キョウカイ</t>
    </rPh>
    <phoneticPr fontId="1"/>
  </si>
  <si>
    <r>
      <t>※「様式１１」による提出がなければ欠格となる。
※「同種工事の施工経験」で提出する全ての監理技術者について提出すること。
※本工事の落札者となった場合，本工事に配置する監理技術者は，今回提出する
　技術者の中から配置しなければならない。
※以下の場合，該当技術者は原則「Ｅ評価」となる。
・「同種工事の施工経験」で提出する技術者と異なる者で提出した場合
・評価対象条件を満たすことが確認できる資格者証の写しが無い場合
・資格の保有期間が確認できない場合
・本工事への配置が不可能であることが判明した場合
・事実と異なる提出があった場合</t>
    </r>
    <r>
      <rPr>
        <sz val="10.5"/>
        <rFont val="ＭＳ 明朝"/>
        <family val="1"/>
        <charset val="128"/>
      </rPr>
      <t xml:space="preserve">
</t>
    </r>
    <rPh sb="10" eb="12">
      <t>テイシュツ</t>
    </rPh>
    <rPh sb="37" eb="39">
      <t>テイシュツ</t>
    </rPh>
    <rPh sb="44" eb="46">
      <t>カンリ</t>
    </rPh>
    <rPh sb="53" eb="55">
      <t>テイシュツ</t>
    </rPh>
    <rPh sb="84" eb="86">
      <t>カンリ</t>
    </rPh>
    <rPh sb="93" eb="95">
      <t>テイシュツ</t>
    </rPh>
    <rPh sb="157" eb="159">
      <t>テイシュツ</t>
    </rPh>
    <rPh sb="170" eb="172">
      <t>テイシュツ</t>
    </rPh>
    <rPh sb="259" eb="261">
      <t>テイシュツ</t>
    </rPh>
    <phoneticPr fontId="1"/>
  </si>
  <si>
    <t>一般社団法人　福岡県解体工事業協会福岡支部</t>
    <rPh sb="0" eb="2">
      <t>イッパン</t>
    </rPh>
    <phoneticPr fontId="1"/>
  </si>
  <si>
    <t>解体工事業協会への法人名変更。災害対策協力企業の業種対応表を様式2'へ。更新履歴を様式2'へ。</t>
    <rPh sb="9" eb="11">
      <t>ホウジン</t>
    </rPh>
    <rPh sb="11" eb="12">
      <t>メイ</t>
    </rPh>
    <rPh sb="12" eb="14">
      <t>ヘンコウ</t>
    </rPh>
    <rPh sb="15" eb="17">
      <t>サイガイ</t>
    </rPh>
    <rPh sb="17" eb="19">
      <t>タイサク</t>
    </rPh>
    <rPh sb="19" eb="21">
      <t>キョウリョク</t>
    </rPh>
    <rPh sb="21" eb="23">
      <t>キギョウ</t>
    </rPh>
    <rPh sb="24" eb="26">
      <t>ギョウシュ</t>
    </rPh>
    <rPh sb="26" eb="28">
      <t>タイオウ</t>
    </rPh>
    <rPh sb="28" eb="29">
      <t>ヒョウ</t>
    </rPh>
    <rPh sb="30" eb="32">
      <t>ヨウシキ</t>
    </rPh>
    <rPh sb="36" eb="38">
      <t>コウシン</t>
    </rPh>
    <rPh sb="38" eb="40">
      <t>リレキ</t>
    </rPh>
    <rPh sb="41" eb="43">
      <t>ヨウシキ</t>
    </rPh>
    <phoneticPr fontId="1"/>
  </si>
  <si>
    <t>社会貢献・政策貢献（様式１２）に「ふくおか「働き方改革」推進企業認定事業」を追加</t>
    <rPh sb="10" eb="12">
      <t>ヨウシキ</t>
    </rPh>
    <rPh sb="38" eb="40">
      <t>ツイカ</t>
    </rPh>
    <phoneticPr fontId="1"/>
  </si>
  <si>
    <t>①</t>
    <phoneticPr fontId="1"/>
  </si>
  <si>
    <t>(押印不要）</t>
    <rPh sb="1" eb="3">
      <t>オウイン</t>
    </rPh>
    <rPh sb="3" eb="5">
      <t>フヨウ</t>
    </rPh>
    <phoneticPr fontId="21"/>
  </si>
  <si>
    <t>【工事目的物について仕様書の要求レベルを上回る提案】
　　・設計強度を上回る生コンクリートを使用する提案
【工事目的物の基本的な形状，規格等を変更する提案】
　　・設計図書に記載されている幅，厚み，長さ等を変更する提案
【設計変更等の協議で対応すべき提案】
　　・誘導員等の数，配置に関する提案
　　・熱中症対策に関する提案
　　・新型コロナウイルス感染症の感染拡大防止対策に関する提案
【複数提案】
　　・実施内容が２つ以上記載されている提案
【表現が抽象的で実施内容が不明確な提案】
　　・実施方法や基準，場所，時期，頻度，規模，規格，実施量等が明記されていない提案</t>
    <phoneticPr fontId="1"/>
  </si>
  <si>
    <t>福岡地区水道企業団仕様へ変更</t>
    <rPh sb="0" eb="6">
      <t>フクオカチクスイドウ</t>
    </rPh>
    <rPh sb="6" eb="9">
      <t>キギョウダン</t>
    </rPh>
    <rPh sb="9" eb="11">
      <t>シヨウ</t>
    </rPh>
    <rPh sb="12" eb="14">
      <t>ヘンコウ</t>
    </rPh>
    <phoneticPr fontId="1"/>
  </si>
  <si>
    <t>社会貢献</t>
    <phoneticPr fontId="1"/>
  </si>
  <si>
    <t>災害対策協力企業（適用外）</t>
    <rPh sb="9" eb="12">
      <t>テキヨウガイ</t>
    </rPh>
    <phoneticPr fontId="1"/>
  </si>
  <si>
    <t>Ｒ</t>
    <phoneticPr fontId="66"/>
  </si>
  <si>
    <r>
      <rPr>
        <sz val="11"/>
        <color rgb="FFFF0000"/>
        <rFont val="ＭＳ Ｐゴシック"/>
        <family val="3"/>
        <charset val="128"/>
        <scheme val="minor"/>
      </rPr>
      <t>様式１５</t>
    </r>
    <r>
      <rPr>
        <sz val="11"/>
        <rFont val="ＭＳ Ｐゴシック"/>
        <family val="3"/>
        <charset val="128"/>
        <scheme val="minor"/>
      </rPr>
      <t>（集計表）</t>
    </r>
    <rPh sb="0" eb="2">
      <t>ヨウシキ</t>
    </rPh>
    <rPh sb="5" eb="7">
      <t>シュウケイ</t>
    </rPh>
    <rPh sb="7" eb="8">
      <t>ヒョウ</t>
    </rPh>
    <phoneticPr fontId="1"/>
  </si>
  <si>
    <t>福岡地区水道企業団企業長</t>
    <rPh sb="0" eb="2">
      <t>フクオカ</t>
    </rPh>
    <rPh sb="2" eb="4">
      <t>チク</t>
    </rPh>
    <rPh sb="4" eb="6">
      <t>スイドウ</t>
    </rPh>
    <rPh sb="6" eb="8">
      <t>キギョウ</t>
    </rPh>
    <rPh sb="8" eb="9">
      <t>ダン</t>
    </rPh>
    <rPh sb="9" eb="11">
      <t>キギョウ</t>
    </rPh>
    <rPh sb="11" eb="12">
      <t>チョウ</t>
    </rPh>
    <phoneticPr fontId="1"/>
  </si>
  <si>
    <t>※JV構成については，事務局（財務課管理係）と要協議</t>
    <rPh sb="3" eb="5">
      <t>コウセイ</t>
    </rPh>
    <rPh sb="11" eb="14">
      <t>ジムキョク</t>
    </rPh>
    <rPh sb="15" eb="17">
      <t>ザイム</t>
    </rPh>
    <rPh sb="17" eb="18">
      <t>カ</t>
    </rPh>
    <rPh sb="18" eb="21">
      <t>カンリカカリ</t>
    </rPh>
    <rPh sb="23" eb="24">
      <t>ヨウ</t>
    </rPh>
    <rPh sb="24" eb="26">
      <t>キョウギ</t>
    </rPh>
    <phoneticPr fontId="1"/>
  </si>
  <si>
    <t>×</t>
    <phoneticPr fontId="1"/>
  </si>
  <si>
    <r>
      <t>提出を行う技術提案書の作成にあたっては，</t>
    </r>
    <r>
      <rPr>
        <u/>
        <sz val="10.5"/>
        <rFont val="ＭＳ 明朝"/>
        <family val="3"/>
        <charset val="128"/>
      </rPr>
      <t>当該入札に参加しようとする他の入札参加者と技術提案書の内容等について，いかなる相談・協議等を行ってはならない。</t>
    </r>
    <r>
      <rPr>
        <sz val="10.5"/>
        <rFont val="ＭＳ 明朝"/>
        <family val="1"/>
        <charset val="128"/>
      </rPr>
      <t>これに違反した場合は「欠格」となり，福岡地区水道企業団指名停止等措置要領に基づく競争入札参加停止等の措置を行うことがある。</t>
    </r>
    <rPh sb="95" eb="102">
      <t>チクスイドウキギョウダン</t>
    </rPh>
    <rPh sb="102" eb="106">
      <t>シメイテイシ</t>
    </rPh>
    <phoneticPr fontId="1"/>
  </si>
  <si>
    <t>本工事における技術提案書の提出にあたっては，本提出説明書のほか，「福岡地区水道企業団総合評価方式実施ガイドライン」等を確認すること。</t>
    <rPh sb="0" eb="1">
      <t>ホン</t>
    </rPh>
    <rPh sb="1" eb="3">
      <t>コウジ</t>
    </rPh>
    <rPh sb="7" eb="9">
      <t>ギジュツ</t>
    </rPh>
    <rPh sb="9" eb="12">
      <t>テイアンショ</t>
    </rPh>
    <rPh sb="13" eb="15">
      <t>テイシュツ</t>
    </rPh>
    <rPh sb="22" eb="25">
      <t>ホンテイシュツ</t>
    </rPh>
    <rPh sb="25" eb="28">
      <t>セツメイショ</t>
    </rPh>
    <rPh sb="33" eb="37">
      <t>フクオカチク</t>
    </rPh>
    <rPh sb="37" eb="42">
      <t>スイドウキギョウダン</t>
    </rPh>
    <rPh sb="48" eb="50">
      <t>ジッシ</t>
    </rPh>
    <rPh sb="59" eb="61">
      <t>カクニン</t>
    </rPh>
    <phoneticPr fontId="1"/>
  </si>
  <si>
    <t>※「様式６－１」による提出がなければ欠格となる。（提案がない場合でも提出が必要）
※加点評価された場合，落札者となった者は，提案された下請予定額割合で履行する義務が発生するため，
　履行の確実性を踏まえた提案を行うこと。（履行できない場合には，ペナルティが発生。）
※福岡都市圏（企業団構成団体地域）に登記上の本店がある企業が「地場企業」であるため注意が必要。
※建設業法上の「建設工事の請負契約」に該当する全ての下請（１次，２次，３次，
　４次・・・）が対象となるため注意が必要。
※提案にあたっては，建設業法を遵守した適正な契約に基づく提案を行うこと。</t>
    <rPh sb="2" eb="4">
      <t>ヨウシキ</t>
    </rPh>
    <rPh sb="18" eb="20">
      <t>ケッカク</t>
    </rPh>
    <rPh sb="25" eb="27">
      <t>テイアン</t>
    </rPh>
    <rPh sb="30" eb="32">
      <t>バアイ</t>
    </rPh>
    <rPh sb="37" eb="39">
      <t>ヒツヨウ</t>
    </rPh>
    <rPh sb="44" eb="46">
      <t>ヒョウカ</t>
    </rPh>
    <rPh sb="62" eb="64">
      <t>テイアン</t>
    </rPh>
    <rPh sb="67" eb="69">
      <t>シタウケ</t>
    </rPh>
    <rPh sb="69" eb="72">
      <t>ヨテイガク</t>
    </rPh>
    <rPh sb="72" eb="74">
      <t>ワリアイ</t>
    </rPh>
    <rPh sb="75" eb="77">
      <t>リコウ</t>
    </rPh>
    <rPh sb="79" eb="81">
      <t>ギム</t>
    </rPh>
    <rPh sb="82" eb="84">
      <t>ハッセイ</t>
    </rPh>
    <rPh sb="91" eb="93">
      <t>リコウ</t>
    </rPh>
    <rPh sb="94" eb="97">
      <t>カクジツセイ</t>
    </rPh>
    <rPh sb="98" eb="99">
      <t>フ</t>
    </rPh>
    <rPh sb="102" eb="104">
      <t>テイアン</t>
    </rPh>
    <rPh sb="105" eb="106">
      <t>オコナ</t>
    </rPh>
    <rPh sb="111" eb="113">
      <t>リコウ</t>
    </rPh>
    <rPh sb="117" eb="119">
      <t>バアイ</t>
    </rPh>
    <rPh sb="128" eb="130">
      <t>ハッセイ</t>
    </rPh>
    <rPh sb="134" eb="139">
      <t>フクオカトシケン</t>
    </rPh>
    <rPh sb="140" eb="149">
      <t>キギョウダンコウセイダンタイチイキ</t>
    </rPh>
    <rPh sb="151" eb="154">
      <t>トウキジョウ</t>
    </rPh>
    <rPh sb="155" eb="157">
      <t>ホンテン</t>
    </rPh>
    <rPh sb="160" eb="162">
      <t>キギョウ</t>
    </rPh>
    <rPh sb="164" eb="166">
      <t>ジバ</t>
    </rPh>
    <rPh sb="166" eb="168">
      <t>キギョウ</t>
    </rPh>
    <rPh sb="174" eb="176">
      <t>チュウイ</t>
    </rPh>
    <rPh sb="177" eb="179">
      <t>ヒツヨウ</t>
    </rPh>
    <rPh sb="182" eb="184">
      <t>ケンセツ</t>
    </rPh>
    <rPh sb="184" eb="186">
      <t>ギョウホウ</t>
    </rPh>
    <rPh sb="186" eb="187">
      <t>ジョウ</t>
    </rPh>
    <rPh sb="189" eb="191">
      <t>ケンセツ</t>
    </rPh>
    <rPh sb="191" eb="193">
      <t>コウジ</t>
    </rPh>
    <rPh sb="194" eb="196">
      <t>ウケオイ</t>
    </rPh>
    <rPh sb="196" eb="198">
      <t>ケイヤク</t>
    </rPh>
    <rPh sb="200" eb="202">
      <t>ガイトウ</t>
    </rPh>
    <rPh sb="204" eb="205">
      <t>スベ</t>
    </rPh>
    <rPh sb="207" eb="209">
      <t>シタウケ</t>
    </rPh>
    <rPh sb="211" eb="212">
      <t>ジ</t>
    </rPh>
    <rPh sb="214" eb="215">
      <t>ジ</t>
    </rPh>
    <rPh sb="217" eb="218">
      <t>ジ</t>
    </rPh>
    <rPh sb="222" eb="223">
      <t>ジ</t>
    </rPh>
    <rPh sb="228" eb="230">
      <t>タイショウ</t>
    </rPh>
    <rPh sb="235" eb="237">
      <t>チュウイ</t>
    </rPh>
    <rPh sb="238" eb="240">
      <t>ヒツヨウ</t>
    </rPh>
    <rPh sb="243" eb="245">
      <t>テイアン</t>
    </rPh>
    <rPh sb="252" eb="254">
      <t>ケンセツ</t>
    </rPh>
    <rPh sb="254" eb="256">
      <t>ギョウホウ</t>
    </rPh>
    <rPh sb="257" eb="259">
      <t>ジュンシュ</t>
    </rPh>
    <rPh sb="261" eb="263">
      <t>テキセイ</t>
    </rPh>
    <rPh sb="264" eb="266">
      <t>ケイヤク</t>
    </rPh>
    <rPh sb="267" eb="268">
      <t>モト</t>
    </rPh>
    <rPh sb="270" eb="272">
      <t>テイアン</t>
    </rPh>
    <rPh sb="273" eb="274">
      <t>オコナ</t>
    </rPh>
    <phoneticPr fontId="1"/>
  </si>
  <si>
    <t>指定する工事資材について，全てを地場企業（福岡都市圏に本店）が製造した資材を使用すると計画した場合，加点評価。</t>
    <phoneticPr fontId="1"/>
  </si>
  <si>
    <r>
      <t>※「様式６－２」による提出がなければ欠格となる。（提案がない場合でも提出が必要）
※加点評価された場合，落札者となった者は，提案された資材調達計画で</t>
    </r>
    <r>
      <rPr>
        <u/>
        <sz val="10.5"/>
        <rFont val="ＭＳ ゴシック"/>
        <family val="3"/>
        <charset val="128"/>
      </rPr>
      <t>履行する義務が発生</t>
    </r>
    <r>
      <rPr>
        <sz val="10.5"/>
        <rFont val="ＭＳ 明朝"/>
        <family val="1"/>
        <charset val="128"/>
      </rPr>
      <t>するため，
　履行の確実性を踏まえた提案を行うこと。（履行できない場合には，ペナルティが発生。）
※福岡都市圏（企業団構成団体地域）に登記上の本店がある企業が「地場企業」であるため注意が必要。</t>
    </r>
    <rPh sb="2" eb="4">
      <t>ヨウシキ</t>
    </rPh>
    <rPh sb="18" eb="20">
      <t>ケッカク</t>
    </rPh>
    <rPh sb="25" eb="27">
      <t>テイアン</t>
    </rPh>
    <rPh sb="30" eb="32">
      <t>バアイ</t>
    </rPh>
    <rPh sb="37" eb="39">
      <t>ヒツヨウ</t>
    </rPh>
    <rPh sb="67" eb="69">
      <t>シザイ</t>
    </rPh>
    <rPh sb="69" eb="71">
      <t>チョウタツ</t>
    </rPh>
    <rPh sb="71" eb="73">
      <t>ケイカク</t>
    </rPh>
    <phoneticPr fontId="1"/>
  </si>
  <si>
    <r>
      <t>本工事の業種の福岡地区水道企業団発注工事及び，</t>
    </r>
    <r>
      <rPr>
        <u/>
        <sz val="10.5"/>
        <rFont val="ＭＳ ゴシック"/>
        <family val="3"/>
        <charset val="128"/>
      </rPr>
      <t>入札説明書（個別事項）の「手持ち工事」または「落札状況」で指定する公社発注工事</t>
    </r>
    <r>
      <rPr>
        <sz val="10.5"/>
        <rFont val="ＭＳ 明朝"/>
        <family val="1"/>
        <charset val="128"/>
      </rPr>
      <t>で，いずれの場合も，特命随意契約と単価契約を除いたもの。</t>
    </r>
    <rPh sb="7" eb="16">
      <t>フクオカチクスイドウキギョウダン</t>
    </rPh>
    <phoneticPr fontId="1"/>
  </si>
  <si>
    <t>本店の所在状況，本企業団名簿へ地場企業として継続して登載されている期間（現名簿の開始日時点）により評価。</t>
    <rPh sb="9" eb="12">
      <t>キギョウダン</t>
    </rPh>
    <phoneticPr fontId="1"/>
  </si>
  <si>
    <t>福岡地区水道企業団指名停止等措置要領別表第１及び別表第２に掲げる措置要件に該当し，一般競争入札参加停止及び指名停止（以下，競争入札参加停止等）の措置を受けた者を減点評価する。</t>
    <rPh sb="2" eb="4">
      <t>チク</t>
    </rPh>
    <rPh sb="4" eb="9">
      <t>スイドウキギョウダン</t>
    </rPh>
    <rPh sb="9" eb="14">
      <t>シメイテイシトウ</t>
    </rPh>
    <rPh sb="58" eb="60">
      <t>イカ</t>
    </rPh>
    <rPh sb="61" eb="69">
      <t>キョウソウニュウサツサンカテイシ</t>
    </rPh>
    <rPh sb="69" eb="70">
      <t>トウ</t>
    </rPh>
    <phoneticPr fontId="1"/>
  </si>
  <si>
    <t xml:space="preserve">※「様式１４」による提出がなければ欠格となる。（該当がない場合でも提出が必要）
※以下に該当する場合，原則「Ｅ評価」となる。
・事実と異なる提出があった場合
</t>
    <rPh sb="10" eb="12">
      <t>テイシュツ</t>
    </rPh>
    <rPh sb="24" eb="26">
      <t>ガイトウ</t>
    </rPh>
    <rPh sb="29" eb="31">
      <t>バアイ</t>
    </rPh>
    <rPh sb="33" eb="35">
      <t>テイシュツ</t>
    </rPh>
    <rPh sb="36" eb="38">
      <t>ヒツヨウ</t>
    </rPh>
    <rPh sb="70" eb="72">
      <t>テイシュツ</t>
    </rPh>
    <phoneticPr fontId="1"/>
  </si>
  <si>
    <t>本企業団有資格者名簿へ地場企業として継続登載されている場合，その初年度について正しく入力しているか。</t>
    <rPh sb="1" eb="4">
      <t>キギョウダン</t>
    </rPh>
    <phoneticPr fontId="1"/>
  </si>
  <si>
    <t>該当の場合，「競争入札参加停止措置対象である旨の本企業団通知」の写しを添付しているか</t>
    <rPh sb="0" eb="2">
      <t>ガイトウ</t>
    </rPh>
    <rPh sb="3" eb="5">
      <t>バアイ</t>
    </rPh>
    <rPh sb="25" eb="28">
      <t>キギョウダン</t>
    </rPh>
    <rPh sb="35" eb="37">
      <t>テンプ</t>
    </rPh>
    <phoneticPr fontId="1"/>
  </si>
  <si>
    <t>※確認決裁後，「写し」を財務課へ提出</t>
    <rPh sb="1" eb="3">
      <t>カクニン</t>
    </rPh>
    <rPh sb="3" eb="5">
      <t>ケッサイ</t>
    </rPh>
    <rPh sb="5" eb="6">
      <t>ゴ</t>
    </rPh>
    <rPh sb="8" eb="9">
      <t>ウツ</t>
    </rPh>
    <rPh sb="12" eb="14">
      <t>ザイム</t>
    </rPh>
    <rPh sb="14" eb="15">
      <t>カ</t>
    </rPh>
    <rPh sb="16" eb="18">
      <t>テイシュツ</t>
    </rPh>
    <phoneticPr fontId="1"/>
  </si>
  <si>
    <t>※財務課へ入札公告用に提出する資料から当様式は削除する。</t>
    <rPh sb="1" eb="3">
      <t>ザイム</t>
    </rPh>
    <rPh sb="3" eb="4">
      <t>カ</t>
    </rPh>
    <rPh sb="5" eb="7">
      <t>ニュウサツ</t>
    </rPh>
    <rPh sb="7" eb="9">
      <t>コウコク</t>
    </rPh>
    <rPh sb="9" eb="10">
      <t>ヨウ</t>
    </rPh>
    <rPh sb="11" eb="13">
      <t>テイシュツ</t>
    </rPh>
    <rPh sb="15" eb="17">
      <t>シリョウ</t>
    </rPh>
    <rPh sb="19" eb="20">
      <t>トウ</t>
    </rPh>
    <rPh sb="20" eb="22">
      <t>ヨウシキ</t>
    </rPh>
    <rPh sb="23" eb="25">
      <t>サクジョ</t>
    </rPh>
    <phoneticPr fontId="1"/>
  </si>
  <si>
    <t>※入札公告日時点における本店所在地と，本企業団競争入札有資格者名簿（工事）へ「地場企業」として継続して登載されている状況について記載する。</t>
    <rPh sb="1" eb="3">
      <t>ニュウサツ</t>
    </rPh>
    <rPh sb="3" eb="5">
      <t>コウコク</t>
    </rPh>
    <rPh sb="5" eb="6">
      <t>ビ</t>
    </rPh>
    <rPh sb="6" eb="8">
      <t>ジテン</t>
    </rPh>
    <rPh sb="12" eb="14">
      <t>ホンテン</t>
    </rPh>
    <rPh sb="14" eb="17">
      <t>ショザイチ</t>
    </rPh>
    <rPh sb="19" eb="20">
      <t>ホン</t>
    </rPh>
    <rPh sb="20" eb="22">
      <t>キギョウ</t>
    </rPh>
    <rPh sb="22" eb="23">
      <t>ダン</t>
    </rPh>
    <rPh sb="23" eb="27">
      <t>キョウソウニュウサツ</t>
    </rPh>
    <rPh sb="27" eb="31">
      <t>ユウシカクシャ</t>
    </rPh>
    <rPh sb="31" eb="33">
      <t>メイボ</t>
    </rPh>
    <rPh sb="34" eb="36">
      <t>コウジ</t>
    </rPh>
    <rPh sb="39" eb="41">
      <t>ジバ</t>
    </rPh>
    <rPh sb="41" eb="43">
      <t>キギョウ</t>
    </rPh>
    <rPh sb="47" eb="49">
      <t>ケイゾク</t>
    </rPh>
    <phoneticPr fontId="1"/>
  </si>
  <si>
    <t>「競争入札参加停止措置対象である旨の本企業団通知」の写し</t>
    <rPh sb="1" eb="3">
      <t>キョウソウ</t>
    </rPh>
    <rPh sb="3" eb="5">
      <t>ニュウサツ</t>
    </rPh>
    <rPh sb="5" eb="7">
      <t>サンカ</t>
    </rPh>
    <rPh sb="7" eb="9">
      <t>テイシ</t>
    </rPh>
    <rPh sb="9" eb="11">
      <t>ソチ</t>
    </rPh>
    <rPh sb="11" eb="13">
      <t>タイショウ</t>
    </rPh>
    <rPh sb="16" eb="17">
      <t>ムネ</t>
    </rPh>
    <rPh sb="18" eb="19">
      <t>ホン</t>
    </rPh>
    <rPh sb="19" eb="21">
      <t>キギョウ</t>
    </rPh>
    <rPh sb="21" eb="22">
      <t>ダン</t>
    </rPh>
    <rPh sb="22" eb="24">
      <t>ツウチ</t>
    </rPh>
    <rPh sb="26" eb="27">
      <t>ウツ</t>
    </rPh>
    <phoneticPr fontId="1"/>
  </si>
  <si>
    <t>https://www.f-suiki.or.jp/contract_testing_info/related_regulation_etc/</t>
    <phoneticPr fontId="1"/>
  </si>
  <si>
    <t>全型式</t>
    <rPh sb="0" eb="1">
      <t>ゼン</t>
    </rPh>
    <rPh sb="1" eb="3">
      <t>カタシキ</t>
    </rPh>
    <phoneticPr fontId="1"/>
  </si>
  <si>
    <t>※「（Ｂ）存続（承継）企業等は，営業譲渡・分離などで，企業の実績を承継する場合を含む。（但し，福岡地区水道企業団が承認した場合に限る）</t>
    <rPh sb="47" eb="51">
      <t>フクオカチク</t>
    </rPh>
    <rPh sb="51" eb="56">
      <t>スイドウキギョウダン</t>
    </rPh>
    <phoneticPr fontId="21"/>
  </si>
  <si>
    <t>様式１４
（競争入札参加停止措置状況）</t>
    <rPh sb="0" eb="2">
      <t>ヨウシキ</t>
    </rPh>
    <rPh sb="6" eb="8">
      <t>キョウソウ</t>
    </rPh>
    <rPh sb="8" eb="10">
      <t>ニュウサツ</t>
    </rPh>
    <rPh sb="10" eb="12">
      <t>サンカ</t>
    </rPh>
    <rPh sb="12" eb="14">
      <t>テイシ</t>
    </rPh>
    <rPh sb="14" eb="16">
      <t>ソチ</t>
    </rPh>
    <rPh sb="16" eb="18">
      <t>ジョウキョウ</t>
    </rPh>
    <phoneticPr fontId="1"/>
  </si>
  <si>
    <t>標準型</t>
    <rPh sb="0" eb="3">
      <t>ヒョウジュンガタ</t>
    </rPh>
    <phoneticPr fontId="1"/>
  </si>
  <si>
    <t>※本企業団への登録変更申請日→</t>
    <rPh sb="1" eb="2">
      <t>ホン</t>
    </rPh>
    <rPh sb="2" eb="5">
      <t>キギョウダン</t>
    </rPh>
    <rPh sb="7" eb="9">
      <t>トウロク</t>
    </rPh>
    <rPh sb="9" eb="11">
      <t>ヘンコウ</t>
    </rPh>
    <rPh sb="11" eb="14">
      <t>シンセイビ</t>
    </rPh>
    <phoneticPr fontId="1"/>
  </si>
  <si>
    <t>障がい者雇用の取り組み</t>
    <rPh sb="0" eb="1">
      <t>ショウ</t>
    </rPh>
    <rPh sb="3" eb="4">
      <t>シャ</t>
    </rPh>
    <rPh sb="4" eb="6">
      <t>コヨウ</t>
    </rPh>
    <rPh sb="7" eb="8">
      <t>ト</t>
    </rPh>
    <rPh sb="9" eb="10">
      <t>ク</t>
    </rPh>
    <phoneticPr fontId="1"/>
  </si>
  <si>
    <t>環境保全の取り組み</t>
    <rPh sb="0" eb="4">
      <t>カンキョウホゼン</t>
    </rPh>
    <rPh sb="5" eb="6">
      <t>ト</t>
    </rPh>
    <rPh sb="7" eb="8">
      <t>ク</t>
    </rPh>
    <phoneticPr fontId="1"/>
  </si>
  <si>
    <t>保護観察対象者等の雇用の取り組み</t>
    <rPh sb="0" eb="8">
      <t>ホゴカンサツタイショウシャトウ</t>
    </rPh>
    <rPh sb="9" eb="11">
      <t>コヨウ</t>
    </rPh>
    <rPh sb="12" eb="13">
      <t>ト</t>
    </rPh>
    <rPh sb="14" eb="15">
      <t>ク</t>
    </rPh>
    <phoneticPr fontId="1"/>
  </si>
  <si>
    <t>消防団協力支援の取り組み</t>
    <rPh sb="0" eb="7">
      <t>ショウボウダンキョウリョクシエン</t>
    </rPh>
    <rPh sb="8" eb="9">
      <t>ト</t>
    </rPh>
    <rPh sb="10" eb="11">
      <t>ク</t>
    </rPh>
    <phoneticPr fontId="1"/>
  </si>
  <si>
    <t>１．評価項目Ⅰ～Ⅳ，Ⅸでは，（Ｃ）被合併（消滅）企業の実績も含めるものとする，なお，評価項目Ⅰ，Ⅱ，Ⅳ，Ⅸでは，記載漏れ等の</t>
    <phoneticPr fontId="21"/>
  </si>
  <si>
    <t>２．評価項目Ⅴ～Ⅶでは，基本的に（Ａ）合併後企業等の実績を評価するものとするが，評価基準日以降の合併である場合，</t>
    <phoneticPr fontId="21"/>
  </si>
  <si>
    <t>評価項目Ⅵ～Ⅶにおいては，（Ｂ）存続（承継）企業等が基準日において該当し，かつ（Ａ）も該当する場合のみ評価対象とする。</t>
    <phoneticPr fontId="21"/>
  </si>
  <si>
    <t>３．評価項目Ⅷでは，（Ｂ）存続（承継）企業等の実績を含めて評価する。</t>
    <phoneticPr fontId="21"/>
  </si>
  <si>
    <t>様式１２
（本店所在）</t>
    <rPh sb="0" eb="2">
      <t>ヨウシキ</t>
    </rPh>
    <rPh sb="6" eb="8">
      <t>ホンテン</t>
    </rPh>
    <rPh sb="8" eb="10">
      <t>ショザイ</t>
    </rPh>
    <phoneticPr fontId="1"/>
  </si>
  <si>
    <t>様式１３（社会貢献）</t>
    <rPh sb="0" eb="2">
      <t>ヨウシキ</t>
    </rPh>
    <rPh sb="5" eb="7">
      <t>シャカイ</t>
    </rPh>
    <rPh sb="7" eb="9">
      <t>コウケン</t>
    </rPh>
    <phoneticPr fontId="1"/>
  </si>
  <si>
    <t>各取り組みの証明書類の写し（必ず添付すること）</t>
    <rPh sb="0" eb="1">
      <t>カク</t>
    </rPh>
    <rPh sb="1" eb="2">
      <t>ト</t>
    </rPh>
    <rPh sb="3" eb="4">
      <t>ク</t>
    </rPh>
    <rPh sb="6" eb="10">
      <t>ショウメイショルイ</t>
    </rPh>
    <rPh sb="11" eb="12">
      <t>ウツ</t>
    </rPh>
    <rPh sb="14" eb="15">
      <t>カナラ</t>
    </rPh>
    <rPh sb="16" eb="18">
      <t>テンプ</t>
    </rPh>
    <phoneticPr fontId="1"/>
  </si>
  <si>
    <t>「各取り組みの証明書類」の写し</t>
    <rPh sb="1" eb="2">
      <t>カク</t>
    </rPh>
    <rPh sb="2" eb="3">
      <t>ト</t>
    </rPh>
    <rPh sb="4" eb="5">
      <t>ク</t>
    </rPh>
    <rPh sb="7" eb="9">
      <t>ショウメイ</t>
    </rPh>
    <rPh sb="9" eb="11">
      <t>ショルイ</t>
    </rPh>
    <phoneticPr fontId="21"/>
  </si>
  <si>
    <t xml:space="preserve">該当状況を「様式１２」により提出する。該当が無い場合も，その旨提出する。
</t>
    <rPh sb="14" eb="16">
      <t>テイシュツ</t>
    </rPh>
    <rPh sb="31" eb="33">
      <t>テイシュツ</t>
    </rPh>
    <phoneticPr fontId="1"/>
  </si>
  <si>
    <t xml:space="preserve">※「様式１２」による提出がなければ欠格となる。
※以下に該当する場合，原則「Ｅ評価」となる。（ＪＶの場合，構成員毎に適用）
・事実と異なる提出があった場合
</t>
    <rPh sb="10" eb="12">
      <t>テイシュツ</t>
    </rPh>
    <rPh sb="69" eb="71">
      <t>テイシュツ</t>
    </rPh>
    <phoneticPr fontId="1"/>
  </si>
  <si>
    <t>下記のいずれかの取り組みに該当する者を優位に評価する。</t>
    <rPh sb="0" eb="2">
      <t>カキ</t>
    </rPh>
    <rPh sb="8" eb="9">
      <t>ト</t>
    </rPh>
    <rPh sb="10" eb="11">
      <t>ク</t>
    </rPh>
    <rPh sb="13" eb="15">
      <t>ガイトウ</t>
    </rPh>
    <rPh sb="17" eb="18">
      <t>モノ</t>
    </rPh>
    <rPh sb="19" eb="21">
      <t>ユウイ</t>
    </rPh>
    <rPh sb="22" eb="24">
      <t>ヒョウカ</t>
    </rPh>
    <phoneticPr fontId="1"/>
  </si>
  <si>
    <t xml:space="preserve">該当状況を「様式１３」により提出する。なお，該当が無い場合も，その旨提出する。
また，評価対象条件を満たすことが確認できる，各取り組みの証明書類の写しを添付する。上記評価対象期日以降の合併企業である場合，存続（承継）企業に加え，合併企業も該当があれば，評価対象となる（通知書の写しを添付すること）。
</t>
    <rPh sb="14" eb="16">
      <t>テイシュツ</t>
    </rPh>
    <rPh sb="34" eb="36">
      <t>テイシュツ</t>
    </rPh>
    <rPh sb="62" eb="64">
      <t>カクト</t>
    </rPh>
    <rPh sb="65" eb="66">
      <t>ク</t>
    </rPh>
    <rPh sb="119" eb="121">
      <t>ガイトウ</t>
    </rPh>
    <phoneticPr fontId="1"/>
  </si>
  <si>
    <t>認定１つにつき，0.5点（最大2.0点）</t>
    <phoneticPr fontId="1"/>
  </si>
  <si>
    <t xml:space="preserve">※「様式１３」による提出がなければ欠格となる。（該当がない場合でも提出が必要）
※以下に該当する場合，原則「Ｅ評価」となる。（ＪＶの場合，構成員毎に適用）
・評価対象条件を満たすことが確認できる社会貢献優良企業認定通知書の写しが無い場合（一部該当の場合，該当項目のみ無効）
・事実と異なる提出があった場合
・本工事入札公告日時点での認定企業でない場合
</t>
    <rPh sb="10" eb="12">
      <t>テイシュツ</t>
    </rPh>
    <rPh sb="33" eb="35">
      <t>テイシュツ</t>
    </rPh>
    <rPh sb="144" eb="146">
      <t>テイシュツ</t>
    </rPh>
    <phoneticPr fontId="1"/>
  </si>
  <si>
    <t>該当状況の有無により評価。</t>
    <rPh sb="0" eb="2">
      <t>ガイトウ</t>
    </rPh>
    <rPh sb="5" eb="7">
      <t>ウム</t>
    </rPh>
    <phoneticPr fontId="1"/>
  </si>
  <si>
    <t>該当の場合，「各取り組みの証明書類」の写しを添付しているか。</t>
    <rPh sb="7" eb="8">
      <t>カク</t>
    </rPh>
    <rPh sb="8" eb="9">
      <t>ト</t>
    </rPh>
    <rPh sb="10" eb="11">
      <t>ク</t>
    </rPh>
    <rPh sb="13" eb="15">
      <t>ショウメイ</t>
    </rPh>
    <rPh sb="15" eb="17">
      <t>ショルイ</t>
    </rPh>
    <phoneticPr fontId="1"/>
  </si>
  <si>
    <t>←地場継続10年以上</t>
    <rPh sb="7" eb="10">
      <t>ネンイジョウ</t>
    </rPh>
    <phoneticPr fontId="1"/>
  </si>
  <si>
    <t>←地場継続10年以上</t>
    <phoneticPr fontId="73"/>
  </si>
  <si>
    <t>10年以上</t>
    <rPh sb="2" eb="5">
      <t>ネンイジョウ</t>
    </rPh>
    <phoneticPr fontId="1"/>
  </si>
  <si>
    <t>様式12</t>
    <phoneticPr fontId="73"/>
  </si>
  <si>
    <t>様式13</t>
    <phoneticPr fontId="73"/>
  </si>
  <si>
    <t>様式14</t>
    <rPh sb="0" eb="2">
      <t>ヨウシキ</t>
    </rPh>
    <phoneticPr fontId="73"/>
  </si>
  <si>
    <t>該当数</t>
    <rPh sb="0" eb="3">
      <t>ガイトウスウ</t>
    </rPh>
    <phoneticPr fontId="1"/>
  </si>
  <si>
    <r>
      <rPr>
        <sz val="10.5"/>
        <rFont val="ＭＳ ゴシック"/>
        <family val="3"/>
        <charset val="128"/>
      </rPr>
      <t>競争入札参加停止等の措置を受けた者で，</t>
    </r>
    <r>
      <rPr>
        <u/>
        <sz val="10.5"/>
        <rFont val="ＭＳ ゴシック"/>
        <family val="3"/>
        <charset val="128"/>
      </rPr>
      <t>本工事入札公告日時点</t>
    </r>
    <r>
      <rPr>
        <sz val="10.5"/>
        <rFont val="ＭＳ ゴシック"/>
        <family val="3"/>
        <charset val="128"/>
      </rPr>
      <t>において，</t>
    </r>
    <r>
      <rPr>
        <u/>
        <sz val="10.5"/>
        <rFont val="ＭＳ ゴシック"/>
        <family val="3"/>
        <charset val="128"/>
      </rPr>
      <t>競争入札参加停止期間満了日の翌日を起算日とする競争入札参加停止期間と同期間</t>
    </r>
    <r>
      <rPr>
        <sz val="10.5"/>
        <rFont val="ＭＳ ゴシック"/>
        <family val="3"/>
        <charset val="128"/>
      </rPr>
      <t>が係る者。</t>
    </r>
    <rPh sb="0" eb="2">
      <t>キョウソウ</t>
    </rPh>
    <rPh sb="34" eb="36">
      <t>キョウソウ</t>
    </rPh>
    <rPh sb="36" eb="38">
      <t>ニュウサツ</t>
    </rPh>
    <rPh sb="38" eb="40">
      <t>サンカ</t>
    </rPh>
    <rPh sb="40" eb="42">
      <t>テイシ</t>
    </rPh>
    <rPh sb="42" eb="44">
      <t>キカン</t>
    </rPh>
    <rPh sb="44" eb="46">
      <t>マンリョウ</t>
    </rPh>
    <rPh sb="46" eb="47">
      <t>ビ</t>
    </rPh>
    <rPh sb="48" eb="50">
      <t>ヨクジツ</t>
    </rPh>
    <rPh sb="51" eb="54">
      <t>キサンビ</t>
    </rPh>
    <rPh sb="57" eb="59">
      <t>キョウソウ</t>
    </rPh>
    <rPh sb="59" eb="61">
      <t>ニュウサツ</t>
    </rPh>
    <rPh sb="61" eb="63">
      <t>サンカ</t>
    </rPh>
    <rPh sb="63" eb="67">
      <t>テイシキカン</t>
    </rPh>
    <rPh sb="68" eb="71">
      <t>ドウキカン</t>
    </rPh>
    <rPh sb="72" eb="73">
      <t>カカ</t>
    </rPh>
    <rPh sb="74" eb="75">
      <t>モノ</t>
    </rPh>
    <phoneticPr fontId="1"/>
  </si>
  <si>
    <t>必要様式に不備はないか。（事前に作成し，承認された「落札者決定基準」との整合はとれているか。（評価項目名など）</t>
    <rPh sb="0" eb="2">
      <t>ヒツヨウ</t>
    </rPh>
    <rPh sb="2" eb="4">
      <t>ヨウシキ</t>
    </rPh>
    <rPh sb="5" eb="7">
      <t>フビ</t>
    </rPh>
    <rPh sb="47" eb="48">
      <t>ヒョウ</t>
    </rPh>
    <rPh sb="48" eb="49">
      <t>アタイ</t>
    </rPh>
    <rPh sb="49" eb="52">
      <t>コウモクメイ</t>
    </rPh>
    <phoneticPr fontId="1"/>
  </si>
  <si>
    <t>福岡地区水道企業団及び構成団体の「工事成績評定通知書」を受領した工事（通知日が期間内）</t>
    <rPh sb="35" eb="38">
      <t>ツウチビ</t>
    </rPh>
    <rPh sb="39" eb="41">
      <t>キカン</t>
    </rPh>
    <rPh sb="41" eb="42">
      <t>ナイ</t>
    </rPh>
    <phoneticPr fontId="1"/>
  </si>
  <si>
    <t>該当する同一業種の工事を，「様式７－２」により提出する。
該当実績が無い場合も，その旨提出すること。
また，表彰者からの「表彰の対象である旨の通知の写し」を添付する。</t>
    <rPh sb="4" eb="6">
      <t>ドウイツ</t>
    </rPh>
    <rPh sb="6" eb="8">
      <t>ギョウシュ</t>
    </rPh>
    <rPh sb="23" eb="25">
      <t>テイシュツ</t>
    </rPh>
    <rPh sb="43" eb="45">
      <t>テイシュツ</t>
    </rPh>
    <phoneticPr fontId="1"/>
  </si>
  <si>
    <t>本店が福岡都市圏（１０市７町）に所在し，かつ，福岡地区水道企業団競争入札有資格者名簿（工事）に登載された期間が長い者を優位に評価する。</t>
    <rPh sb="0" eb="2">
      <t>ホンテン</t>
    </rPh>
    <rPh sb="3" eb="5">
      <t>フクオカ</t>
    </rPh>
    <rPh sb="5" eb="8">
      <t>トシケン</t>
    </rPh>
    <rPh sb="11" eb="12">
      <t>シ</t>
    </rPh>
    <rPh sb="13" eb="14">
      <t>チョウ</t>
    </rPh>
    <rPh sb="16" eb="18">
      <t>ショザイ</t>
    </rPh>
    <rPh sb="23" eb="25">
      <t>フクオカ</t>
    </rPh>
    <rPh sb="25" eb="27">
      <t>チク</t>
    </rPh>
    <rPh sb="27" eb="29">
      <t>スイドウ</t>
    </rPh>
    <rPh sb="29" eb="31">
      <t>キギョウ</t>
    </rPh>
    <rPh sb="31" eb="32">
      <t>ダン</t>
    </rPh>
    <rPh sb="32" eb="34">
      <t>キョウソウ</t>
    </rPh>
    <rPh sb="34" eb="36">
      <t>ニュウサツ</t>
    </rPh>
    <rPh sb="36" eb="40">
      <t>ユウシカクシャ</t>
    </rPh>
    <rPh sb="40" eb="42">
      <t>メイボ</t>
    </rPh>
    <rPh sb="43" eb="45">
      <t>コウジ</t>
    </rPh>
    <rPh sb="47" eb="49">
      <t>トウサイ</t>
    </rPh>
    <rPh sb="52" eb="54">
      <t>キカン</t>
    </rPh>
    <rPh sb="55" eb="56">
      <t>ナガ</t>
    </rPh>
    <rPh sb="57" eb="58">
      <t>モノ</t>
    </rPh>
    <rPh sb="59" eb="61">
      <t>ユウイ</t>
    </rPh>
    <rPh sb="62" eb="64">
      <t>ヒョウカ</t>
    </rPh>
    <phoneticPr fontId="1"/>
  </si>
  <si>
    <r>
      <t>本工事入札公告日時点</t>
    </r>
    <r>
      <rPr>
        <sz val="10.5"/>
        <rFont val="ＭＳ 明朝"/>
        <family val="1"/>
        <charset val="128"/>
      </rPr>
      <t>において，</t>
    </r>
    <r>
      <rPr>
        <u/>
        <sz val="10.5"/>
        <rFont val="ＭＳ ゴシック"/>
        <family val="3"/>
        <charset val="128"/>
      </rPr>
      <t>本店が福岡都市圏（１０市７町）に所在</t>
    </r>
    <r>
      <rPr>
        <sz val="10.5"/>
        <rFont val="ＭＳ 明朝"/>
        <family val="1"/>
        <charset val="128"/>
      </rPr>
      <t>する者。</t>
    </r>
    <phoneticPr fontId="1"/>
  </si>
  <si>
    <t>本店所在かつ名簿登載期間10年以上</t>
    <phoneticPr fontId="1"/>
  </si>
  <si>
    <t>本店所在かつ名簿登載期間10年未満</t>
    <rPh sb="0" eb="2">
      <t>ホンテン</t>
    </rPh>
    <rPh sb="2" eb="4">
      <t>ショザイ</t>
    </rPh>
    <rPh sb="6" eb="8">
      <t>メイボ</t>
    </rPh>
    <rPh sb="8" eb="10">
      <t>トウサイ</t>
    </rPh>
    <rPh sb="10" eb="12">
      <t>キカン</t>
    </rPh>
    <rPh sb="14" eb="15">
      <t>ネン</t>
    </rPh>
    <rPh sb="15" eb="17">
      <t>ミマン</t>
    </rPh>
    <phoneticPr fontId="1"/>
  </si>
  <si>
    <t xml:space="preserve">該当状況を「様式１４」により提出する。該当が無い場合も，その旨提出する。
</t>
    <rPh sb="14" eb="16">
      <t>テイシュツ</t>
    </rPh>
    <phoneticPr fontId="1"/>
  </si>
  <si>
    <r>
      <t>＜注意事項＞</t>
    </r>
    <r>
      <rPr>
        <sz val="10.5"/>
        <rFont val="ＭＳ ゴシック"/>
        <family val="3"/>
        <charset val="128"/>
      </rPr>
      <t xml:space="preserve">
・加点評価された場合，落札者となった者は，提案された「地場外への下請予定額割合」以内で
　</t>
    </r>
    <r>
      <rPr>
        <b/>
        <u/>
        <sz val="10.5"/>
        <rFont val="ＭＳ ゴシック"/>
        <family val="3"/>
        <charset val="128"/>
      </rPr>
      <t>履行する義務が発生</t>
    </r>
    <r>
      <rPr>
        <sz val="10.5"/>
        <rFont val="ＭＳ ゴシック"/>
        <family val="3"/>
        <charset val="128"/>
      </rPr>
      <t>するため，履行の</t>
    </r>
    <r>
      <rPr>
        <b/>
        <u/>
        <sz val="10.5"/>
        <rFont val="ＭＳ ゴシック"/>
        <family val="3"/>
        <charset val="128"/>
      </rPr>
      <t>確実性を踏まえた提案</t>
    </r>
    <r>
      <rPr>
        <sz val="10.5"/>
        <rFont val="ＭＳ ゴシック"/>
        <family val="3"/>
        <charset val="128"/>
      </rPr>
      <t>を行うこと。
・</t>
    </r>
    <r>
      <rPr>
        <b/>
        <u/>
        <sz val="10.5"/>
        <rFont val="ＭＳ ゴシック"/>
        <family val="3"/>
        <charset val="128"/>
      </rPr>
      <t>福岡都市圏（１０市７町）に登記上の本店がない企業（支店など）</t>
    </r>
    <r>
      <rPr>
        <sz val="10.5"/>
        <rFont val="ＭＳ ゴシック"/>
        <family val="3"/>
        <charset val="128"/>
      </rPr>
      <t>は，</t>
    </r>
    <r>
      <rPr>
        <b/>
        <u/>
        <sz val="10.5"/>
        <rFont val="ＭＳ ゴシック"/>
        <family val="3"/>
        <charset val="128"/>
      </rPr>
      <t>「地場外」</t>
    </r>
    <r>
      <rPr>
        <sz val="10.5"/>
        <rFont val="ＭＳ ゴシック"/>
        <family val="3"/>
        <charset val="128"/>
      </rPr>
      <t>となるため注意すること。</t>
    </r>
    <rPh sb="1" eb="3">
      <t>チュウイ</t>
    </rPh>
    <rPh sb="3" eb="5">
      <t>ジコウ</t>
    </rPh>
    <rPh sb="9" eb="11">
      <t>カテン</t>
    </rPh>
    <rPh sb="11" eb="13">
      <t>ヒョウカ</t>
    </rPh>
    <rPh sb="16" eb="18">
      <t>バアイ</t>
    </rPh>
    <rPh sb="19" eb="22">
      <t>ラクサツシャ</t>
    </rPh>
    <rPh sb="26" eb="27">
      <t>モノ</t>
    </rPh>
    <rPh sb="97" eb="98">
      <t>シ</t>
    </rPh>
    <rPh sb="99" eb="100">
      <t>チョウ</t>
    </rPh>
    <rPh sb="102" eb="105">
      <t>トウキジョウ</t>
    </rPh>
    <rPh sb="106" eb="108">
      <t>ホンテン</t>
    </rPh>
    <rPh sb="111" eb="113">
      <t>キギョウ</t>
    </rPh>
    <rPh sb="114" eb="116">
      <t>シテン</t>
    </rPh>
    <rPh sb="122" eb="124">
      <t>ジバ</t>
    </rPh>
    <rPh sb="124" eb="125">
      <t>ガイ</t>
    </rPh>
    <rPh sb="131" eb="133">
      <t>チュウイ</t>
    </rPh>
    <phoneticPr fontId="1"/>
  </si>
  <si>
    <r>
      <t>＜注意事項＞</t>
    </r>
    <r>
      <rPr>
        <sz val="10.5"/>
        <rFont val="ＭＳ ゴシック"/>
        <family val="3"/>
        <charset val="128"/>
      </rPr>
      <t xml:space="preserve">
・商社等を通じ調達する場合は，</t>
    </r>
    <r>
      <rPr>
        <b/>
        <u/>
        <sz val="10.5"/>
        <rFont val="ＭＳ ゴシック"/>
        <family val="3"/>
        <charset val="128"/>
      </rPr>
      <t>商社等が地場企業</t>
    </r>
    <r>
      <rPr>
        <sz val="10.5"/>
        <rFont val="ＭＳ ゴシック"/>
        <family val="3"/>
        <charset val="128"/>
      </rPr>
      <t>であり，かつ，</t>
    </r>
    <r>
      <rPr>
        <b/>
        <u/>
        <sz val="10.5"/>
        <rFont val="ＭＳ ゴシック"/>
        <family val="3"/>
        <charset val="128"/>
      </rPr>
      <t>対象資材が地場企業により</t>
    </r>
    <r>
      <rPr>
        <sz val="10.5"/>
        <rFont val="ＭＳ ゴシック"/>
        <family val="3"/>
        <charset val="128"/>
      </rPr>
      <t xml:space="preserve">
　</t>
    </r>
    <r>
      <rPr>
        <b/>
        <u/>
        <sz val="10.5"/>
        <rFont val="ＭＳ ゴシック"/>
        <family val="3"/>
        <charset val="128"/>
      </rPr>
      <t>製造</t>
    </r>
    <r>
      <rPr>
        <sz val="10.5"/>
        <rFont val="ＭＳ ゴシック"/>
        <family val="3"/>
        <charset val="128"/>
      </rPr>
      <t>されていれば加点対象とする。
・加点評価された場合，落札者となった者は，提案された「地場企業からの資材調達計画」により
　</t>
    </r>
    <r>
      <rPr>
        <b/>
        <u/>
        <sz val="10.5"/>
        <rFont val="ＭＳ ゴシック"/>
        <family val="3"/>
        <charset val="128"/>
      </rPr>
      <t>履行する義務が発生</t>
    </r>
    <r>
      <rPr>
        <sz val="10.5"/>
        <rFont val="ＭＳ ゴシック"/>
        <family val="3"/>
        <charset val="128"/>
      </rPr>
      <t>するため，履行の</t>
    </r>
    <r>
      <rPr>
        <b/>
        <u/>
        <sz val="10.5"/>
        <rFont val="ＭＳ ゴシック"/>
        <family val="3"/>
        <charset val="128"/>
      </rPr>
      <t>確実性を踏まえた提案</t>
    </r>
    <r>
      <rPr>
        <sz val="10.5"/>
        <rFont val="ＭＳ ゴシック"/>
        <family val="3"/>
        <charset val="128"/>
      </rPr>
      <t>を行うこと。
・</t>
    </r>
    <r>
      <rPr>
        <b/>
        <u/>
        <sz val="10.5"/>
        <rFont val="ＭＳ ゴシック"/>
        <family val="3"/>
        <charset val="128"/>
      </rPr>
      <t>福岡都市圏（１０市７町）に登記上の本店がない企業（支店など）</t>
    </r>
    <r>
      <rPr>
        <sz val="10.5"/>
        <rFont val="ＭＳ ゴシック"/>
        <family val="3"/>
        <charset val="128"/>
      </rPr>
      <t>は，</t>
    </r>
    <r>
      <rPr>
        <b/>
        <u/>
        <sz val="10.5"/>
        <rFont val="ＭＳ ゴシック"/>
        <family val="3"/>
        <charset val="128"/>
      </rPr>
      <t>「地場外」</t>
    </r>
    <r>
      <rPr>
        <sz val="10.5"/>
        <rFont val="ＭＳ ゴシック"/>
        <family val="3"/>
        <charset val="128"/>
      </rPr>
      <t>となるため注意すること。</t>
    </r>
    <rPh sb="1" eb="3">
      <t>チュウイ</t>
    </rPh>
    <rPh sb="3" eb="5">
      <t>ジコウ</t>
    </rPh>
    <rPh sb="71" eb="73">
      <t>カテン</t>
    </rPh>
    <rPh sb="73" eb="75">
      <t>ヒョウカ</t>
    </rPh>
    <rPh sb="78" eb="80">
      <t>バアイ</t>
    </rPh>
    <rPh sb="81" eb="84">
      <t>ラクサツシャ</t>
    </rPh>
    <rPh sb="88" eb="89">
      <t>モノ</t>
    </rPh>
    <rPh sb="97" eb="99">
      <t>ジバ</t>
    </rPh>
    <rPh sb="99" eb="101">
      <t>キギョウ</t>
    </rPh>
    <rPh sb="104" eb="106">
      <t>シザイ</t>
    </rPh>
    <rPh sb="106" eb="108">
      <t>チョウタツ</t>
    </rPh>
    <rPh sb="108" eb="110">
      <t>ケイカク</t>
    </rPh>
    <rPh sb="160" eb="161">
      <t>シ</t>
    </rPh>
    <rPh sb="162" eb="163">
      <t>チョウ</t>
    </rPh>
    <rPh sb="165" eb="168">
      <t>トウキジョウ</t>
    </rPh>
    <rPh sb="169" eb="171">
      <t>ホンテン</t>
    </rPh>
    <rPh sb="174" eb="176">
      <t>キギョウ</t>
    </rPh>
    <rPh sb="177" eb="179">
      <t>シテン</t>
    </rPh>
    <rPh sb="185" eb="187">
      <t>ジバ</t>
    </rPh>
    <rPh sb="187" eb="188">
      <t>ガイ</t>
    </rPh>
    <rPh sb="194" eb="196">
      <t>チュウイ</t>
    </rPh>
    <phoneticPr fontId="1"/>
  </si>
  <si>
    <t xml:space="preserve">「表彰対象である旨の表彰者からの通知」の写し
</t>
    <phoneticPr fontId="1"/>
  </si>
  <si>
    <t>Ｒ</t>
  </si>
  <si>
    <t xml:space="preserve">企業実績に係る技術評価項目に関しては，その評価対象期間内に合併等（合併，営業譲渡など）行なった企業は，本企業団で承認されている場合は，合併前企業等の実績も評価対象に含まれる（ただし「本店所在地」は合併時期に関わらず，実績を承継している場合，合併前企業等の実績が評価対象に含まれる）。評価項目毎の詳細な評価対象は下表のとおり。
なお，合併前企業等の実績に記載漏れがある場合，加点されないこともあるので注意すること。
</t>
    <rPh sb="52" eb="55">
      <t>キギョウダン</t>
    </rPh>
    <rPh sb="186" eb="188">
      <t>カテン</t>
    </rPh>
    <phoneticPr fontId="1"/>
  </si>
  <si>
    <t>【留意点】
※「（Ｂ）存続（承継）企業等は，営業譲渡・分離などで，企業の実績を承継する場合を含む。（但し，本企業団が承認した場合に限る）
１．評価項目Ⅰ～Ⅳ，Ⅸでは，（Ｃ）被合併（消滅）企業の実績も含めるものとする，なお，評価項目Ⅰ，Ⅱ，Ⅳ，Ⅸでは，記載漏れ等の
　　減点措置も同様に行う。
２．評価項目Ⅴ～Ⅶでは，基本的に（Ａ）合併後企業等の実績を評価するものとするが，評価基準日以降の合併である場合，
　　評価項目Ⅵ～Ⅶにおいては，（Ｂ）存続（承継）企業等が基準日において該当し，かつ（Ａ）も該当する場合のみ評価対象とする。
３．評価項目Ⅷでは，（Ｂ）存続（承継）企業等の実績を含めて評価する。</t>
    <rPh sb="53" eb="57">
      <t>ホンキギョウダン</t>
    </rPh>
    <phoneticPr fontId="19"/>
  </si>
  <si>
    <r>
      <t>技術提案等に係る設計変更は原則として行わない。</t>
    </r>
    <r>
      <rPr>
        <sz val="10.5"/>
        <rFont val="ＭＳ 明朝"/>
        <family val="1"/>
        <charset val="128"/>
      </rPr>
      <t>また，技術提案等が達成されなかったときは，自然災害等の不可抗力による場合を除き，工事成績評定点の減点（技術提案の場合は得点，施工上の提案及び地場企業の活用の場合は配点）や，福岡地区水道企業団競争入札参加停止等措置要領に基づく競争入札参加停止等の措置，提案内容の重要度等に応じて違約金を徴収することがある。詳しくは，入札説明書による。</t>
    </r>
    <rPh sb="4" eb="5">
      <t>トウ</t>
    </rPh>
    <rPh sb="109" eb="118">
      <t>フクオカチクスイドウキギョウダン</t>
    </rPh>
    <phoneticPr fontId="1"/>
  </si>
  <si>
    <t>※「様式８」による提出がなければ欠格となる。（実績がない場合でも提出が必要）
※以下に該当する場合，その実績はないものとみなす。（ＪＶの場合，構成員毎に適用）
・対象外の工事である場合
・「ＣＯＲＩＮＳの写し」が無い場合
・ＣＯＲＩＮＳの工事カルテや添付資料（契約図書における設計書，図面等の写しなど）
　で対象工事であることが確認できない工事
　（ＣＯＲＩＮＳの工事カルテで同種工事の条件を確認できるか確認すること）
※新型コロナウイルス感染症の感染拡大防止に向けた工事の一時中止等に伴う工期延期を行ったことにより，延期前の工期を既に経過していることが確認できる工事については，施工実績とみなす。
　ただし，該当する場合は，工事の一時中止等を行ったことを証明できる書類（請書の写しや発注者と交わした協議書や通知書の写しなど）を添付すること。（「様式８」の作成において，工期の末日を公告日以降の日付とした場合は実績件数に反映されない表示となるが，企業団で添付書類を精査して実績と認める場合は評価対象とする。）</t>
    <rPh sb="9" eb="11">
      <t>テイシュツ</t>
    </rPh>
    <rPh sb="32" eb="34">
      <t>テイシュツ</t>
    </rPh>
    <rPh sb="130" eb="132">
      <t>ケイヤク</t>
    </rPh>
    <rPh sb="132" eb="134">
      <t>トショ</t>
    </rPh>
    <rPh sb="138" eb="141">
      <t>セッケイショ</t>
    </rPh>
    <rPh sb="142" eb="144">
      <t>ズメン</t>
    </rPh>
    <rPh sb="144" eb="145">
      <t>トウ</t>
    </rPh>
    <rPh sb="146" eb="147">
      <t>ウツ</t>
    </rPh>
    <rPh sb="423" eb="426">
      <t>キギョウダン</t>
    </rPh>
    <phoneticPr fontId="1"/>
  </si>
  <si>
    <t>※「様式１１」による提出がなければ欠格とする。（実績がない場合でも提出が必要）
※「資格の保有状況」で提出する全ての技術者について，施工経験の有無を
　提出すること。
※本工事の落札者となった場合，本工事に配置する監理技術者は，今回提出する
　技術者の中から配置しなければならない。
※以下に該当する場合，当該技術者は原則「Ｅ評価」となる。
・「資格の保有状況」で提出する技術者と異なる者で提出した場合
・対象外の工事である場合
・「ＣＯＲＩＮＳの写し」が無い場合
・ＣＯＲＩＮＳの工事カルテや添付資料（契約図書における設計書，図面等の写しなど）
　で同種工事であることが確認できない場合
　（ＣＯＲＩＮＳの工事カルテで同種工事の条件を確認できるか確認すること）
・監理技術者，主任技術者，現場代理人のいずれかで携わったことが確認できない場合
・本工事への配置が不可能であることが判明した場合
・事実と異なる提出があった場合
※新型コロナウイルス感染症の感染拡大防止に向けた工事の一時中止等に伴う工期延期を行ったことにより，延期前の工期を既に経過していることが確認できる工事については，施工経験とみなす。
　ただし，該当する場合は，工事の一時中止等を行ったことを証明できる書類（請書の写しや発注者と交わした協議書や通知書の写しなど）を添付すること。（「様式１１」の作成において，工期の末日を公告日以降の日付とした場合は施工経験に反映されない表示となるが，企業団で添付書類を精査して実績と認める場合は評価対象とする。）</t>
    <rPh sb="10" eb="12">
      <t>テイシュツ</t>
    </rPh>
    <rPh sb="33" eb="35">
      <t>テイシュツ</t>
    </rPh>
    <rPh sb="51" eb="53">
      <t>テイシュツ</t>
    </rPh>
    <rPh sb="66" eb="68">
      <t>セコウ</t>
    </rPh>
    <rPh sb="68" eb="70">
      <t>ケイケン</t>
    </rPh>
    <rPh sb="71" eb="73">
      <t>ウム</t>
    </rPh>
    <rPh sb="76" eb="78">
      <t>テイシュツ</t>
    </rPh>
    <rPh sb="107" eb="109">
      <t>カンリ</t>
    </rPh>
    <rPh sb="116" eb="118">
      <t>テイシュツ</t>
    </rPh>
    <rPh sb="182" eb="184">
      <t>テイシュツ</t>
    </rPh>
    <rPh sb="195" eb="197">
      <t>テイシュツ</t>
    </rPh>
    <rPh sb="252" eb="254">
      <t>ケイヤク</t>
    </rPh>
    <rPh sb="254" eb="256">
      <t>トショ</t>
    </rPh>
    <rPh sb="260" eb="263">
      <t>セッケイショ</t>
    </rPh>
    <rPh sb="264" eb="266">
      <t>ズメン</t>
    </rPh>
    <rPh sb="266" eb="267">
      <t>トウ</t>
    </rPh>
    <rPh sb="268" eb="269">
      <t>ウツ</t>
    </rPh>
    <rPh sb="404" eb="406">
      <t>テイシュツ</t>
    </rPh>
    <rPh sb="627" eb="630">
      <t>キギョウダン</t>
    </rPh>
    <phoneticPr fontId="1"/>
  </si>
  <si>
    <t>技術提案型</t>
    <rPh sb="0" eb="2">
      <t>ギジュツ</t>
    </rPh>
    <rPh sb="2" eb="4">
      <t>テイアン</t>
    </rPh>
    <rPh sb="4" eb="5">
      <t>ガタ</t>
    </rPh>
    <phoneticPr fontId="1"/>
  </si>
  <si>
    <t xml:space="preserve">提案された特殊工法等については，その提案内容が一般的に使用されている状態となった場合は，本企業団発注工事において無償で使用できるものとする。ただし，工業所有権等の排他的権利を有する提案であるとの申し出を「様式５」により提出し，認められたものについては，この限りではない。
</t>
    <rPh sb="45" eb="48">
      <t>キギョウダン</t>
    </rPh>
    <phoneticPr fontId="1"/>
  </si>
  <si>
    <t>平均９５点以上</t>
    <rPh sb="0" eb="2">
      <t>ヘイキン</t>
    </rPh>
    <rPh sb="4" eb="5">
      <t>テン</t>
    </rPh>
    <rPh sb="5" eb="7">
      <t>イジョウ</t>
    </rPh>
    <phoneticPr fontId="1"/>
  </si>
  <si>
    <t>平均６５点超～９５点未満</t>
    <phoneticPr fontId="1"/>
  </si>
  <si>
    <t>一定期間内の福岡地区水道企業団及び構成団体の発注工事において，同一業種で「工事成績優良業者」として表彰対象となった者を評価する。</t>
    <rPh sb="0" eb="2">
      <t>イッテイ</t>
    </rPh>
    <rPh sb="2" eb="5">
      <t>キカンナイ</t>
    </rPh>
    <rPh sb="6" eb="8">
      <t>フクオカ</t>
    </rPh>
    <rPh sb="8" eb="10">
      <t>チク</t>
    </rPh>
    <rPh sb="10" eb="12">
      <t>スイドウ</t>
    </rPh>
    <rPh sb="12" eb="14">
      <t>キギョウ</t>
    </rPh>
    <rPh sb="14" eb="15">
      <t>ダン</t>
    </rPh>
    <rPh sb="15" eb="16">
      <t>オヨ</t>
    </rPh>
    <rPh sb="17" eb="19">
      <t>コウセイ</t>
    </rPh>
    <rPh sb="19" eb="21">
      <t>ダンタイ</t>
    </rPh>
    <rPh sb="22" eb="24">
      <t>ハッチュウ</t>
    </rPh>
    <rPh sb="23" eb="25">
      <t>コウジ</t>
    </rPh>
    <rPh sb="30" eb="32">
      <t>ドウイツ</t>
    </rPh>
    <rPh sb="32" eb="34">
      <t>ギョウシュ</t>
    </rPh>
    <rPh sb="37" eb="39">
      <t>コウジ</t>
    </rPh>
    <rPh sb="38" eb="40">
      <t>セイセキ</t>
    </rPh>
    <rPh sb="40" eb="42">
      <t>ユウリョウ</t>
    </rPh>
    <rPh sb="42" eb="44">
      <t>ギョウシャ</t>
    </rPh>
    <rPh sb="48" eb="50">
      <t>ヒョウショウ</t>
    </rPh>
    <rPh sb="50" eb="52">
      <t>タイショウ</t>
    </rPh>
    <rPh sb="56" eb="57">
      <t>モノ</t>
    </rPh>
    <rPh sb="58" eb="60">
      <t>ヒョウカ</t>
    </rPh>
    <phoneticPr fontId="1"/>
  </si>
  <si>
    <t>一定期間内の福岡地区水道企業団及び構成団体の発注工事において，同一業種で工事成績評定の良い者を優位に評価する。</t>
    <rPh sb="0" eb="2">
      <t>イッテイ</t>
    </rPh>
    <rPh sb="2" eb="5">
      <t>キカンナイ</t>
    </rPh>
    <rPh sb="6" eb="15">
      <t>フクオカチクスイドウキギョウダン</t>
    </rPh>
    <rPh sb="15" eb="16">
      <t>オヨ</t>
    </rPh>
    <rPh sb="17" eb="21">
      <t>コウセイダンタイ</t>
    </rPh>
    <rPh sb="22" eb="24">
      <t>ハッチュウ</t>
    </rPh>
    <rPh sb="24" eb="26">
      <t>コウジ</t>
    </rPh>
    <rPh sb="31" eb="33">
      <t>ドウイツ</t>
    </rPh>
    <rPh sb="33" eb="35">
      <t>ギョウシュ</t>
    </rPh>
    <rPh sb="36" eb="38">
      <t>コウジ</t>
    </rPh>
    <rPh sb="38" eb="40">
      <t>セイセキ</t>
    </rPh>
    <rPh sb="40" eb="42">
      <t>ヒョウテイ</t>
    </rPh>
    <rPh sb="43" eb="44">
      <t>ヨ</t>
    </rPh>
    <rPh sb="45" eb="46">
      <t>モノ</t>
    </rPh>
    <rPh sb="47" eb="49">
      <t>ユウイ</t>
    </rPh>
    <rPh sb="50" eb="52">
      <t>ヒョウカ</t>
    </rPh>
    <phoneticPr fontId="1"/>
  </si>
  <si>
    <t>工事成績優良業者として表彰の対象である旨通知（同通知後，表彰の取り消しを通知されたものは除く）された工事。</t>
    <rPh sb="14" eb="16">
      <t>タイショウ</t>
    </rPh>
    <phoneticPr fontId="1"/>
  </si>
  <si>
    <t>対象額設定の有無</t>
    <rPh sb="0" eb="3">
      <t>タイショウガク</t>
    </rPh>
    <rPh sb="3" eb="5">
      <t>セッテイ</t>
    </rPh>
    <rPh sb="6" eb="8">
      <t>ウム</t>
    </rPh>
    <phoneticPr fontId="1"/>
  </si>
  <si>
    <t>有りの場合　設定額</t>
    <rPh sb="0" eb="1">
      <t>ア</t>
    </rPh>
    <rPh sb="3" eb="5">
      <t>バアイ</t>
    </rPh>
    <rPh sb="6" eb="9">
      <t>セッテイガク</t>
    </rPh>
    <phoneticPr fontId="1"/>
  </si>
  <si>
    <t>万円以上</t>
    <rPh sb="0" eb="2">
      <t>マンエン</t>
    </rPh>
    <rPh sb="2" eb="4">
      <t>イジョウ</t>
    </rPh>
    <phoneticPr fontId="1"/>
  </si>
  <si>
    <t>「競争入札参加停止措置対象である旨の通知」の写し</t>
    <rPh sb="1" eb="3">
      <t>キョウソウ</t>
    </rPh>
    <rPh sb="3" eb="5">
      <t>ニュウサツ</t>
    </rPh>
    <rPh sb="5" eb="7">
      <t>サンカ</t>
    </rPh>
    <rPh sb="7" eb="9">
      <t>テイシ</t>
    </rPh>
    <rPh sb="9" eb="11">
      <t>ソチ</t>
    </rPh>
    <rPh sb="11" eb="13">
      <t>タイショウ</t>
    </rPh>
    <rPh sb="16" eb="17">
      <t>ムネ</t>
    </rPh>
    <rPh sb="18" eb="20">
      <t>ツウチ</t>
    </rPh>
    <rPh sb="22" eb="23">
      <t>ウツ</t>
    </rPh>
    <phoneticPr fontId="21"/>
  </si>
  <si>
    <t>②入札説明書の『「追加提案」としない提案内容』には手入力が必要</t>
    <rPh sb="1" eb="6">
      <t>ニュウサツセツメイショ</t>
    </rPh>
    <rPh sb="25" eb="28">
      <t>テニュウリョク</t>
    </rPh>
    <rPh sb="29" eb="31">
      <t>ヒツヨウ</t>
    </rPh>
    <phoneticPr fontId="1"/>
  </si>
  <si>
    <t>「表彰対象である旨の通知」の写し</t>
    <phoneticPr fontId="21"/>
  </si>
  <si>
    <t>平均80点超　：3.0＋1.0×（平均点－80）／15
平均80点以下：3.0×（平均点－65）／15</t>
    <phoneticPr fontId="1"/>
  </si>
  <si>
    <t>技術提案書は、設計図書、入札説明書、本説明書等を熟読した上で作成し、上表に示す様式のうち、技術提案書「様式１」及び「様式３」から「様式１５」までを必ず提出すること。ただし、「様式５」は任意提出とする。提出が必要な様式の提出がない場合、「欠格」となる。
　また、評価項目によっては、別途添付資料が必要となる場合があり、不備の場合、加点できないこともあるため、本説明書の記載事項を十分に確認すること。</t>
    <phoneticPr fontId="1"/>
  </si>
  <si>
    <t>技術提案の各評価項目において、提案内容（技術提案に係る事項）が一つも記載されていない場合は「欠格」とする。
また、要求要件（標準案）で施工を行う場合においても、「様式3-1～3-4」に施工する内容を具体的に記載し提出すること。具体的内容が記載されていない場合は「欠格」とする。</t>
    <phoneticPr fontId="1"/>
  </si>
  <si>
    <t>提案する内容（施工上の提案に係る事項）が、記載されていない場合は「欠格」となる。</t>
    <phoneticPr fontId="1"/>
  </si>
  <si>
    <t>※競争入札参加停止等の措置を受けた者で、入札公告日時点において競争入札参加停止期間満了日の翌日を起算日とする競争入札参加停止期間と同期間が係るか否かについて記載する。</t>
    <phoneticPr fontId="1"/>
  </si>
  <si>
    <t>R7、8、9年度（R8.8.1時点）</t>
    <rPh sb="15" eb="17">
      <t>ジテン</t>
    </rPh>
    <phoneticPr fontId="1"/>
  </si>
  <si>
    <t>R7、8、9年度（R9.8.1時点）</t>
    <rPh sb="15" eb="17">
      <t>ジテン</t>
    </rPh>
    <phoneticPr fontId="1"/>
  </si>
  <si>
    <t>R10、11、12年度（R10.8.1時点）</t>
    <rPh sb="19" eb="21">
      <t>ジテン</t>
    </rPh>
    <phoneticPr fontId="1"/>
  </si>
  <si>
    <t>R10、11、12年度（R11.8.1時点）</t>
    <rPh sb="19" eb="21">
      <t>ジテン</t>
    </rPh>
    <phoneticPr fontId="1"/>
  </si>
  <si>
    <t>R10、11、12年度（R12.8.1時点）</t>
    <rPh sb="19" eb="21">
      <t>ジテン</t>
    </rPh>
    <phoneticPr fontId="1"/>
  </si>
  <si>
    <t>R13、14、15年度（R13.8.1時点）</t>
    <rPh sb="19" eb="21">
      <t>ジテン</t>
    </rPh>
    <phoneticPr fontId="1"/>
  </si>
  <si>
    <t>R13、14、15年度（R14.8.1時点）</t>
    <rPh sb="19" eb="21">
      <t>ジテン</t>
    </rPh>
    <phoneticPr fontId="1"/>
  </si>
  <si>
    <t>R13、14、15年度（R15.8.1時点）</t>
    <rPh sb="19" eb="21">
      <t>ジテン</t>
    </rPh>
    <phoneticPr fontId="1"/>
  </si>
  <si>
    <t>S60、61年度</t>
    <rPh sb="6" eb="8">
      <t>ネンド</t>
    </rPh>
    <phoneticPr fontId="1"/>
  </si>
  <si>
    <t>S62、63年度</t>
  </si>
  <si>
    <t>H1、H2年度</t>
  </si>
  <si>
    <t>H3、H4年度</t>
  </si>
  <si>
    <t>H5、H6年度</t>
  </si>
  <si>
    <t>H7、H8年度</t>
  </si>
  <si>
    <t>H9、H10年度</t>
  </si>
  <si>
    <t>H11、H12年度</t>
  </si>
  <si>
    <t>H13、H14年度</t>
  </si>
  <si>
    <t>H15、H16年度</t>
  </si>
  <si>
    <t>H17、H18年度</t>
  </si>
  <si>
    <t>H19、H20年度</t>
  </si>
  <si>
    <t>H21、H22年度</t>
  </si>
  <si>
    <t>H23、H24年度</t>
  </si>
  <si>
    <t>H25、26、27年度（H25.8.1時点）</t>
    <rPh sb="19" eb="21">
      <t>ジテン</t>
    </rPh>
    <phoneticPr fontId="1"/>
  </si>
  <si>
    <t>H25、26、27年度（H26.8.1時点）</t>
    <rPh sb="19" eb="21">
      <t>ジテン</t>
    </rPh>
    <phoneticPr fontId="1"/>
  </si>
  <si>
    <t>H25、26、27年度（H27.8.1時点）</t>
    <rPh sb="19" eb="21">
      <t>ジテン</t>
    </rPh>
    <phoneticPr fontId="1"/>
  </si>
  <si>
    <t>H28、29、30年度（H28.8.1時点）</t>
    <rPh sb="19" eb="21">
      <t>ジテン</t>
    </rPh>
    <phoneticPr fontId="1"/>
  </si>
  <si>
    <t>H28、29、30年度（H29.8.1時点）</t>
    <rPh sb="19" eb="21">
      <t>ジテン</t>
    </rPh>
    <phoneticPr fontId="1"/>
  </si>
  <si>
    <t>H28、29、30年度（H30.8.1時点）</t>
    <rPh sb="19" eb="21">
      <t>ジテン</t>
    </rPh>
    <phoneticPr fontId="1"/>
  </si>
  <si>
    <t>R元、2、3年度（R1.8.1時点）</t>
    <rPh sb="1" eb="2">
      <t>モト</t>
    </rPh>
    <rPh sb="15" eb="17">
      <t>ジテン</t>
    </rPh>
    <phoneticPr fontId="1"/>
  </si>
  <si>
    <t>R元、2、3年度（R2.8.1時点）</t>
    <rPh sb="15" eb="17">
      <t>ジテン</t>
    </rPh>
    <phoneticPr fontId="1"/>
  </si>
  <si>
    <t>R元、2、3年度（R3.8.1時点）</t>
    <rPh sb="15" eb="17">
      <t>ジテン</t>
    </rPh>
    <phoneticPr fontId="1"/>
  </si>
  <si>
    <t>R4、5、6年度（R5.8.1時点）</t>
    <rPh sb="15" eb="17">
      <t>ジテン</t>
    </rPh>
    <phoneticPr fontId="1"/>
  </si>
  <si>
    <t>R4、5、6年度（R6.8.1時点）</t>
    <rPh sb="15" eb="17">
      <t>ジテン</t>
    </rPh>
    <phoneticPr fontId="1"/>
  </si>
  <si>
    <t>R7、8、9年度（R7.8.1時点）</t>
    <rPh sb="15" eb="17">
      <t>ジテン</t>
    </rPh>
    <phoneticPr fontId="1"/>
  </si>
  <si>
    <t>2年未満名簿基準日</t>
    <rPh sb="1" eb="2">
      <t>ネン</t>
    </rPh>
    <rPh sb="2" eb="4">
      <t>ミマン</t>
    </rPh>
    <rPh sb="4" eb="6">
      <t>メイボ</t>
    </rPh>
    <rPh sb="6" eb="9">
      <t>キジュンビ</t>
    </rPh>
    <phoneticPr fontId="1"/>
  </si>
  <si>
    <t>4年未満名簿基準日</t>
    <rPh sb="1" eb="2">
      <t>ネン</t>
    </rPh>
    <rPh sb="2" eb="4">
      <t>ミマン</t>
    </rPh>
    <rPh sb="4" eb="6">
      <t>メイボ</t>
    </rPh>
    <rPh sb="6" eb="9">
      <t>キジュンビ</t>
    </rPh>
    <phoneticPr fontId="1"/>
  </si>
  <si>
    <t>10年未満名簿基準日</t>
    <rPh sb="2" eb="3">
      <t>ネン</t>
    </rPh>
    <rPh sb="3" eb="5">
      <t>ミマン</t>
    </rPh>
    <rPh sb="5" eb="7">
      <t>メイボ</t>
    </rPh>
    <rPh sb="7" eb="10">
      <t>キジュンビ</t>
    </rPh>
    <phoneticPr fontId="1"/>
  </si>
  <si>
    <t>12年未満名簿基準日</t>
    <rPh sb="2" eb="3">
      <t>ネン</t>
    </rPh>
    <rPh sb="3" eb="5">
      <t>ミマン</t>
    </rPh>
    <rPh sb="5" eb="7">
      <t>メイボ</t>
    </rPh>
    <rPh sb="7" eb="10">
      <t>キジュンビ</t>
    </rPh>
    <phoneticPr fontId="1"/>
  </si>
  <si>
    <t>20年未満名簿基準日</t>
    <rPh sb="2" eb="3">
      <t>ネン</t>
    </rPh>
    <rPh sb="3" eb="5">
      <t>ミマン</t>
    </rPh>
    <rPh sb="5" eb="7">
      <t>メイボ</t>
    </rPh>
    <rPh sb="7" eb="10">
      <t>キジュンビ</t>
    </rPh>
    <phoneticPr fontId="1"/>
  </si>
  <si>
    <t>22年未満名簿基準日</t>
    <rPh sb="2" eb="3">
      <t>ネン</t>
    </rPh>
    <rPh sb="3" eb="5">
      <t>ミマン</t>
    </rPh>
    <rPh sb="5" eb="7">
      <t>メイボ</t>
    </rPh>
    <rPh sb="7" eb="10">
      <t>キジュンビ</t>
    </rPh>
    <phoneticPr fontId="1"/>
  </si>
  <si>
    <t>30年未満名簿基準日</t>
    <rPh sb="2" eb="3">
      <t>ネン</t>
    </rPh>
    <rPh sb="3" eb="5">
      <t>ミマン</t>
    </rPh>
    <rPh sb="5" eb="7">
      <t>メイボ</t>
    </rPh>
    <rPh sb="7" eb="10">
      <t>キジュンビ</t>
    </rPh>
    <phoneticPr fontId="1"/>
  </si>
  <si>
    <t>32年未満名簿基準日</t>
    <rPh sb="2" eb="3">
      <t>ネン</t>
    </rPh>
    <rPh sb="3" eb="5">
      <t>ミマン</t>
    </rPh>
    <rPh sb="5" eb="7">
      <t>メイボ</t>
    </rPh>
    <rPh sb="7" eb="10">
      <t>キジュンビ</t>
    </rPh>
    <phoneticPr fontId="1"/>
  </si>
  <si>
    <t>　標記工事について，以下のとおり入札公告する技術提案関連資料に間違いがないことを確認しておりますので，財務課へ提出します。</t>
    <rPh sb="1" eb="3">
      <t>ヒョウキ</t>
    </rPh>
    <rPh sb="3" eb="5">
      <t>コウジ</t>
    </rPh>
    <rPh sb="10" eb="12">
      <t>イカ</t>
    </rPh>
    <rPh sb="16" eb="18">
      <t>ニュウサツ</t>
    </rPh>
    <rPh sb="18" eb="20">
      <t>コウコク</t>
    </rPh>
    <rPh sb="22" eb="24">
      <t>ギジュツ</t>
    </rPh>
    <rPh sb="24" eb="26">
      <t>テイアン</t>
    </rPh>
    <rPh sb="26" eb="28">
      <t>カンレン</t>
    </rPh>
    <rPh sb="28" eb="30">
      <t>シリョウ</t>
    </rPh>
    <rPh sb="31" eb="33">
      <t>マチガ</t>
    </rPh>
    <rPh sb="40" eb="42">
      <t>カクニン</t>
    </rPh>
    <rPh sb="51" eb="53">
      <t>ザイム</t>
    </rPh>
    <rPh sb="53" eb="54">
      <t>カ</t>
    </rPh>
    <rPh sb="55" eb="57">
      <t>テイシュツ</t>
    </rPh>
    <phoneticPr fontId="1"/>
  </si>
  <si>
    <t>※提出前に，提出資料の確認を行い，チェック欄「□」に印刷後手書きにてチェック「レ」を入れてください。
※確認，決裁後は，この様式の「写し」及び「データ」を財務課へ送付して下さい。</t>
    <rPh sb="1" eb="3">
      <t>テイシュツ</t>
    </rPh>
    <rPh sb="3" eb="4">
      <t>マエ</t>
    </rPh>
    <rPh sb="6" eb="8">
      <t>テイシュツ</t>
    </rPh>
    <rPh sb="8" eb="10">
      <t>シリョウ</t>
    </rPh>
    <rPh sb="11" eb="13">
      <t>カクニン</t>
    </rPh>
    <rPh sb="14" eb="15">
      <t>オコナ</t>
    </rPh>
    <rPh sb="21" eb="22">
      <t>ラン</t>
    </rPh>
    <rPh sb="26" eb="29">
      <t>インサツゴ</t>
    </rPh>
    <rPh sb="29" eb="31">
      <t>テガ</t>
    </rPh>
    <rPh sb="42" eb="43">
      <t>イ</t>
    </rPh>
    <rPh sb="52" eb="54">
      <t>カクニン</t>
    </rPh>
    <rPh sb="55" eb="57">
      <t>ケッサイ</t>
    </rPh>
    <rPh sb="57" eb="58">
      <t>ゴ</t>
    </rPh>
    <rPh sb="62" eb="64">
      <t>ヨウシキ</t>
    </rPh>
    <rPh sb="66" eb="67">
      <t>ウツ</t>
    </rPh>
    <rPh sb="69" eb="70">
      <t>オヨ</t>
    </rPh>
    <rPh sb="77" eb="80">
      <t>ザイムカ</t>
    </rPh>
    <rPh sb="81" eb="83">
      <t>ソウフ</t>
    </rPh>
    <rPh sb="85" eb="86">
      <t>クダ</t>
    </rPh>
    <phoneticPr fontId="1"/>
  </si>
  <si>
    <t>企業団確認欄</t>
    <rPh sb="0" eb="3">
      <t>キギョウダン</t>
    </rPh>
    <rPh sb="3" eb="5">
      <t>カクニン</t>
    </rPh>
    <rPh sb="5" eb="6">
      <t>ラン</t>
    </rPh>
    <phoneticPr fontId="1"/>
  </si>
  <si>
    <r>
      <t>下記のいずれかの</t>
    </r>
    <r>
      <rPr>
        <u/>
        <sz val="10.5"/>
        <rFont val="ＭＳ 明朝"/>
        <family val="3"/>
        <charset val="128"/>
      </rPr>
      <t>取り組みに該当</t>
    </r>
    <r>
      <rPr>
        <sz val="10.5"/>
        <rFont val="ＭＳ 明朝"/>
        <family val="1"/>
        <charset val="128"/>
      </rPr>
      <t>する者（本工事入札公告日時点）
　① 障がい者雇用の取り組み
　　　（障がい者雇用率４.６％の達成状況）
　② 環境保全の取り組み
　　　（ＩＳＯ１４００１又はエコアクション２１の取得状況）
　③ 保護観察対象者等の雇用の取り組み
　　　（協力雇用主としての登録と雇用状況等）
　④ 消防団協力支援の取り組み
　　　（消防団協力事業所の認定状況）</t>
    </r>
    <rPh sb="13" eb="15">
      <t>ガイトウ</t>
    </rPh>
    <rPh sb="63" eb="67">
      <t>タッセイジョウキョウ</t>
    </rPh>
    <rPh sb="72" eb="76">
      <t>カンキョウホゼン</t>
    </rPh>
    <rPh sb="77" eb="78">
      <t>ト</t>
    </rPh>
    <rPh sb="79" eb="80">
      <t>ク</t>
    </rPh>
    <rPh sb="94" eb="95">
      <t>マタ</t>
    </rPh>
    <rPh sb="106" eb="110">
      <t>シュトクジョウキョウ</t>
    </rPh>
    <rPh sb="115" eb="122">
      <t>ホゴカンサツタイショウシャ</t>
    </rPh>
    <rPh sb="122" eb="123">
      <t>トウ</t>
    </rPh>
    <rPh sb="124" eb="126">
      <t>コヨウ</t>
    </rPh>
    <rPh sb="127" eb="128">
      <t>ト</t>
    </rPh>
    <rPh sb="129" eb="130">
      <t>ク</t>
    </rPh>
    <rPh sb="136" eb="141">
      <t>キョウリョクコヨウヌシ</t>
    </rPh>
    <rPh sb="145" eb="147">
      <t>トウロク</t>
    </rPh>
    <rPh sb="148" eb="153">
      <t>コヨウジョウキョウトウ</t>
    </rPh>
    <rPh sb="158" eb="165">
      <t>ショウボウダンキョウリョクシエン</t>
    </rPh>
    <rPh sb="166" eb="167">
      <t>ト</t>
    </rPh>
    <rPh sb="168" eb="169">
      <t>ク</t>
    </rPh>
    <rPh sb="175" eb="183">
      <t>ショウボウダンキョウリョクジギョウショ</t>
    </rPh>
    <rPh sb="184" eb="188">
      <t>ニンテイジョウキョウ</t>
    </rPh>
    <phoneticPr fontId="1"/>
  </si>
  <si>
    <t>※提出部数：６部</t>
    <rPh sb="1" eb="3">
      <t>テイシュツ</t>
    </rPh>
    <rPh sb="3" eb="5">
      <t>ブスウ</t>
    </rPh>
    <rPh sb="7" eb="8">
      <t>ブ</t>
    </rPh>
    <phoneticPr fontId="1"/>
  </si>
  <si>
    <t>提出部数は，そろっているか。
（「様式１」に示す部数（表紙：１部，提案項目：６部，企業評価項目：２部））</t>
    <phoneticPr fontId="1"/>
  </si>
  <si>
    <t>単体</t>
  </si>
  <si>
    <t>「安全管理（労働災害の防止）」</t>
  </si>
  <si>
    <t>車上プラント設備</t>
    <phoneticPr fontId="1"/>
  </si>
  <si>
    <t>建設業労働災害防止協会加入状況</t>
  </si>
  <si>
    <t>×</t>
  </si>
  <si>
    <t>標準型</t>
    <phoneticPr fontId="1"/>
  </si>
  <si>
    <t>福岡地区水道企業団施設部施設課</t>
    <rPh sb="0" eb="2">
      <t>フクオカ</t>
    </rPh>
    <rPh sb="2" eb="4">
      <t>チク</t>
    </rPh>
    <rPh sb="4" eb="6">
      <t>スイドウ</t>
    </rPh>
    <rPh sb="6" eb="8">
      <t>キギョウ</t>
    </rPh>
    <rPh sb="8" eb="9">
      <t>ダン</t>
    </rPh>
    <rPh sb="9" eb="11">
      <t>シセツ</t>
    </rPh>
    <rPh sb="11" eb="12">
      <t>ブ</t>
    </rPh>
    <rPh sb="12" eb="15">
      <t>シセツカ</t>
    </rPh>
    <phoneticPr fontId="1"/>
  </si>
  <si>
    <t>「環境への配慮（騒音または振動などへの配慮）」</t>
    <phoneticPr fontId="1"/>
  </si>
  <si>
    <t>「環境への配慮」について「騒音または振動などへの配慮」の観点から</t>
    <rPh sb="28" eb="30">
      <t>カンテン</t>
    </rPh>
    <phoneticPr fontId="44"/>
  </si>
  <si>
    <t>別府系送水管布設工事（その１）</t>
    <rPh sb="0" eb="2">
      <t>ベフ</t>
    </rPh>
    <phoneticPr fontId="1"/>
  </si>
  <si>
    <t>呼び径450mm以上の泥土圧推進工事</t>
    <phoneticPr fontId="1"/>
  </si>
  <si>
    <t>３ ．具体的な対応策</t>
    <rPh sb="3" eb="6">
      <t>グタイテキ</t>
    </rPh>
    <rPh sb="7" eb="10">
      <t>タイオウサク</t>
    </rPh>
    <phoneticPr fontId="1"/>
  </si>
  <si>
    <t>４．「追加提案」としない提案内容</t>
    <phoneticPr fontId="1"/>
  </si>
  <si>
    <t>２.現場条件等</t>
    <rPh sb="2" eb="4">
      <t>ゲンバ</t>
    </rPh>
    <rPh sb="4" eb="6">
      <t>ジョウケン</t>
    </rPh>
    <rPh sb="6" eb="7">
      <t>トウ</t>
    </rPh>
    <phoneticPr fontId="1"/>
  </si>
  <si>
    <t>発進立坑部は片側１車線規制と狭隘な規制帯内で、立坑築造や資機材搬入のため重機や運搬車両が行き交う。</t>
    <rPh sb="0" eb="2">
      <t>ハッシン</t>
    </rPh>
    <rPh sb="2" eb="4">
      <t>タテコウ</t>
    </rPh>
    <rPh sb="4" eb="5">
      <t>ブ</t>
    </rPh>
    <rPh sb="6" eb="8">
      <t>カタガワ</t>
    </rPh>
    <rPh sb="9" eb="11">
      <t>シャセン</t>
    </rPh>
    <rPh sb="11" eb="13">
      <t>キセイ</t>
    </rPh>
    <rPh sb="14" eb="16">
      <t>キョウアイ</t>
    </rPh>
    <rPh sb="17" eb="19">
      <t>キセイ</t>
    </rPh>
    <rPh sb="19" eb="20">
      <t>タイ</t>
    </rPh>
    <rPh sb="20" eb="21">
      <t>ナイ</t>
    </rPh>
    <rPh sb="23" eb="25">
      <t>タテコウ</t>
    </rPh>
    <rPh sb="25" eb="27">
      <t>チクゾウ</t>
    </rPh>
    <rPh sb="28" eb="31">
      <t>シキザイ</t>
    </rPh>
    <rPh sb="31" eb="33">
      <t>ハンニュウ</t>
    </rPh>
    <rPh sb="36" eb="38">
      <t>ジュウキ</t>
    </rPh>
    <rPh sb="39" eb="41">
      <t>ウンパン</t>
    </rPh>
    <rPh sb="41" eb="43">
      <t>シャリョウ</t>
    </rPh>
    <rPh sb="44" eb="45">
      <t>イ</t>
    </rPh>
    <rPh sb="46" eb="47">
      <t>カ</t>
    </rPh>
    <phoneticPr fontId="1"/>
  </si>
  <si>
    <t>３．具体的な対応策</t>
    <rPh sb="2" eb="5">
      <t>グタイテキ</t>
    </rPh>
    <rPh sb="6" eb="9">
      <t>タイオウサク</t>
    </rPh>
    <phoneticPr fontId="1"/>
  </si>
  <si>
    <t>推進工における車上プラント稼働中は連続的に作動音が発生する。</t>
    <rPh sb="0" eb="2">
      <t>スイシン</t>
    </rPh>
    <rPh sb="2" eb="3">
      <t>コウ</t>
    </rPh>
    <rPh sb="7" eb="9">
      <t>シャジョウ</t>
    </rPh>
    <rPh sb="13" eb="16">
      <t>カドウチュウ</t>
    </rPh>
    <rPh sb="17" eb="20">
      <t>レンゾクテキ</t>
    </rPh>
    <rPh sb="21" eb="23">
      <t>サドウ</t>
    </rPh>
    <rPh sb="23" eb="24">
      <t>オン</t>
    </rPh>
    <rPh sb="25" eb="27">
      <t>ハッセイ</t>
    </rPh>
    <phoneticPr fontId="1"/>
  </si>
  <si>
    <t>発進立坑築造時の資機材搬出入</t>
    <rPh sb="4" eb="7">
      <t>チクゾウジ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</si>
</sst>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0_ "/>
    <numFmt numFmtId="177" formatCode="0.00_ "/>
    <numFmt numFmtId="178" formatCode="[$-411]ge\.m\.d;@"/>
    <numFmt numFmtId="179" formatCode="General&quot;の施工実績&quot;"/>
    <numFmt numFmtId="180" formatCode="0.000_ "/>
    <numFmt numFmtId="181" formatCode="0_ "/>
    <numFmt numFmtId="182" formatCode="yy"/>
    <numFmt numFmtId="183" formatCode="0&quot;％&quot;"/>
    <numFmt numFmtId="184" formatCode="[$-411]ggge&quot;年&quot;m&quot;月&quot;d&quot;日&quot;;@"/>
    <numFmt numFmtId="185" formatCode="&quot;（&quot;#&quot;社ＪＶ）&quot;"/>
    <numFmt numFmtId="186" formatCode="[$-411]g\ \ e&quot;年　&quot;m&quot;月　&quot;d&quot;日　&quot;;@"/>
    <numFmt numFmtId="187" formatCode="#,##0_);[Red]\(#,##0\)"/>
    <numFmt numFmtId="188" formatCode="&quot;「&quot;@&quot;」&quot;"/>
    <numFmt numFmtId="189" formatCode="&quot;Ver　&quot;0"/>
    <numFmt numFmtId="190" formatCode="0.0"/>
    <numFmt numFmtId="191" formatCode="0.000_);[Red]\(0.000\)"/>
    <numFmt numFmtId="192" formatCode="General&quot;の施工経験&quot;"/>
    <numFmt numFmtId="193" formatCode="yyyy&quot;年&quot;m&quot;月&quot;d&quot;日&quot;;@"/>
    <numFmt numFmtId="194" formatCode="#,##0_ "/>
  </numFmts>
  <fonts count="11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5"/>
      <name val="ＭＳ ゴシック"/>
      <family val="3"/>
      <charset val="128"/>
    </font>
    <font>
      <sz val="10.5"/>
      <name val="ＭＳ 明朝"/>
      <family val="1"/>
      <charset val="128"/>
    </font>
    <font>
      <sz val="8"/>
      <name val="ＭＳ ゴシック"/>
      <family val="3"/>
      <charset val="128"/>
    </font>
    <font>
      <sz val="11"/>
      <name val="ＭＳ ゴシック"/>
      <family val="3"/>
      <charset val="128"/>
    </font>
    <font>
      <b/>
      <sz val="14"/>
      <name val="ＭＳ ゴシック"/>
      <family val="3"/>
      <charset val="128"/>
    </font>
    <font>
      <sz val="14"/>
      <name val="ＭＳ ゴシック"/>
      <family val="3"/>
      <charset val="128"/>
    </font>
    <font>
      <sz val="8"/>
      <name val="ＭＳ 明朝"/>
      <family val="1"/>
      <charset val="128"/>
    </font>
    <font>
      <b/>
      <sz val="8"/>
      <name val="ＭＳ ゴシック"/>
      <family val="3"/>
      <charset val="128"/>
    </font>
    <font>
      <b/>
      <sz val="18"/>
      <name val="ＭＳ 明朝"/>
      <family val="1"/>
      <charset val="128"/>
    </font>
    <font>
      <u/>
      <sz val="10.5"/>
      <name val="ＭＳ ゴシック"/>
      <family val="3"/>
      <charset val="128"/>
    </font>
    <font>
      <b/>
      <u/>
      <sz val="10.5"/>
      <name val="ＭＳ 明朝"/>
      <family val="1"/>
      <charset val="128"/>
    </font>
    <font>
      <b/>
      <u/>
      <sz val="10.5"/>
      <name val="ＭＳ ゴシック"/>
      <family val="3"/>
      <charset val="128"/>
    </font>
    <font>
      <b/>
      <sz val="10.5"/>
      <name val="ＭＳ 明朝"/>
      <family val="1"/>
      <charset val="128"/>
    </font>
    <font>
      <sz val="8"/>
      <name val="ＭＳ Ｐゴシック"/>
      <family val="3"/>
      <charset val="128"/>
    </font>
    <font>
      <sz val="6"/>
      <name val="HG丸ｺﾞｼｯｸM-PRO"/>
      <family val="3"/>
      <charset val="128"/>
    </font>
    <font>
      <b/>
      <sz val="18"/>
      <name val="ＭＳ ゴシック"/>
      <family val="3"/>
      <charset val="128"/>
    </font>
    <font>
      <sz val="6"/>
      <name val="ＭＳ Ｐゴシック"/>
      <family val="3"/>
      <charset val="128"/>
    </font>
    <font>
      <sz val="18"/>
      <name val="ＭＳ ゴシック"/>
      <family val="3"/>
      <charset val="128"/>
    </font>
    <font>
      <sz val="12"/>
      <name val="ＭＳ ゴシック"/>
      <family val="3"/>
      <charset val="128"/>
    </font>
    <font>
      <u/>
      <sz val="14"/>
      <name val="ＭＳ ゴシック"/>
      <family val="3"/>
      <charset val="128"/>
    </font>
    <font>
      <b/>
      <sz val="10.5"/>
      <name val="ＭＳ ゴシック"/>
      <family val="3"/>
      <charset val="128"/>
    </font>
    <font>
      <sz val="10"/>
      <name val="ＭＳ ゴシック"/>
      <family val="3"/>
      <charset val="128"/>
    </font>
    <font>
      <b/>
      <sz val="14"/>
      <name val="ＭＳ Ｐゴシック"/>
      <family val="3"/>
      <charset val="128"/>
    </font>
    <font>
      <sz val="14"/>
      <name val="ＭＳ Ｐゴシック"/>
      <family val="3"/>
      <charset val="128"/>
    </font>
    <font>
      <sz val="10"/>
      <name val="ＭＳ Ｐゴシック"/>
      <family val="3"/>
      <charset val="128"/>
    </font>
    <font>
      <sz val="10"/>
      <name val="ＭＳ 明朝"/>
      <family val="1"/>
      <charset val="128"/>
    </font>
    <font>
      <sz val="14"/>
      <name val="ＭＳ 明朝"/>
      <family val="1"/>
      <charset val="128"/>
    </font>
    <font>
      <sz val="7"/>
      <name val="ＭＳ ゴシック"/>
      <family val="3"/>
      <charset val="128"/>
    </font>
    <font>
      <sz val="10.5"/>
      <name val="ＭＳ Ｐゴシック"/>
      <family val="3"/>
      <charset val="128"/>
    </font>
    <font>
      <sz val="9"/>
      <name val="ＭＳ 明朝"/>
      <family val="1"/>
      <charset val="128"/>
    </font>
    <font>
      <sz val="9"/>
      <name val="ＭＳ ゴシック"/>
      <family val="3"/>
      <charset val="128"/>
    </font>
    <font>
      <sz val="18"/>
      <color indexed="9"/>
      <name val="ＭＳ ゴシック"/>
      <family val="3"/>
      <charset val="128"/>
    </font>
    <font>
      <sz val="9"/>
      <name val="ＭＳ Ｐゴシック"/>
      <family val="3"/>
      <charset val="128"/>
    </font>
    <font>
      <sz val="18"/>
      <name val="ＭＳ Ｐゴシック"/>
      <family val="3"/>
      <charset val="128"/>
    </font>
    <font>
      <b/>
      <sz val="22"/>
      <color indexed="10"/>
      <name val="ＭＳ Ｐゴシック"/>
      <family val="3"/>
      <charset val="128"/>
    </font>
    <font>
      <b/>
      <sz val="20"/>
      <color indexed="10"/>
      <name val="ＭＳ Ｐゴシック"/>
      <family val="3"/>
      <charset val="128"/>
    </font>
    <font>
      <b/>
      <sz val="11"/>
      <color indexed="10"/>
      <name val="ＭＳ Ｐゴシック"/>
      <family val="3"/>
      <charset val="128"/>
    </font>
    <font>
      <b/>
      <sz val="14"/>
      <color indexed="10"/>
      <name val="ＭＳ ゴシック"/>
      <family val="3"/>
      <charset val="128"/>
    </font>
    <font>
      <b/>
      <u/>
      <sz val="14"/>
      <color indexed="10"/>
      <name val="ＭＳ ゴシック"/>
      <family val="3"/>
      <charset val="128"/>
    </font>
    <font>
      <sz val="6"/>
      <name val="ＭＳ Ｐゴシック"/>
      <family val="3"/>
      <charset val="128"/>
    </font>
    <font>
      <sz val="20"/>
      <color indexed="10"/>
      <name val="ＭＳ Ｐゴシック"/>
      <family val="3"/>
      <charset val="128"/>
    </font>
    <font>
      <b/>
      <sz val="18"/>
      <color indexed="10"/>
      <name val="ＭＳ 明朝"/>
      <family val="1"/>
      <charset val="128"/>
    </font>
    <font>
      <sz val="11"/>
      <name val="ＭＳ 明朝"/>
      <family val="1"/>
      <charset val="128"/>
    </font>
    <font>
      <sz val="11"/>
      <name val="ＭＳ Ｐ明朝"/>
      <family val="1"/>
      <charset val="128"/>
    </font>
    <font>
      <sz val="9"/>
      <name val="ＭＳ Ｐ明朝"/>
      <family val="1"/>
      <charset val="128"/>
    </font>
    <font>
      <sz val="18"/>
      <name val="ＭＳ Ｐ明朝"/>
      <family val="1"/>
      <charset val="128"/>
    </font>
    <font>
      <sz val="12"/>
      <name val="ＭＳ Ｐゴシック"/>
      <family val="3"/>
      <charset val="128"/>
    </font>
    <font>
      <sz val="12"/>
      <name val="ＭＳ Ｐ明朝"/>
      <family val="1"/>
      <charset val="128"/>
    </font>
    <font>
      <b/>
      <sz val="11"/>
      <name val="ＭＳ 明朝"/>
      <family val="1"/>
      <charset val="128"/>
    </font>
    <font>
      <u/>
      <sz val="11"/>
      <name val="ＭＳ 明朝"/>
      <family val="1"/>
      <charset val="128"/>
    </font>
    <font>
      <sz val="6"/>
      <name val="ＭＳ Ｐゴシック"/>
      <family val="3"/>
      <charset val="128"/>
    </font>
    <font>
      <sz val="8"/>
      <color indexed="10"/>
      <name val="ＭＳ ゴシック"/>
      <family val="3"/>
      <charset val="128"/>
    </font>
    <font>
      <sz val="10.5"/>
      <color indexed="10"/>
      <name val="ＭＳ 明朝"/>
      <family val="1"/>
      <charset val="128"/>
    </font>
    <font>
      <sz val="10.5"/>
      <color indexed="12"/>
      <name val="ＭＳ 明朝"/>
      <family val="1"/>
      <charset val="128"/>
    </font>
    <font>
      <sz val="8"/>
      <color indexed="12"/>
      <name val="ＭＳ 明朝"/>
      <family val="1"/>
      <charset val="128"/>
    </font>
    <font>
      <sz val="10.5"/>
      <color indexed="10"/>
      <name val="ＭＳ ゴシック"/>
      <family val="3"/>
      <charset val="128"/>
    </font>
    <font>
      <b/>
      <sz val="10.5"/>
      <color indexed="10"/>
      <name val="ＭＳ 明朝"/>
      <family val="1"/>
      <charset val="128"/>
    </font>
    <font>
      <sz val="10.5"/>
      <color indexed="12"/>
      <name val="ＭＳ ゴシック"/>
      <family val="3"/>
      <charset val="128"/>
    </font>
    <font>
      <b/>
      <sz val="14"/>
      <color indexed="10"/>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b/>
      <sz val="28"/>
      <color indexed="10"/>
      <name val="ＭＳ Ｐゴシック"/>
      <family val="3"/>
      <charset val="128"/>
    </font>
    <font>
      <sz val="6"/>
      <name val="ＭＳ Ｐゴシック"/>
      <family val="3"/>
      <charset val="128"/>
    </font>
    <font>
      <sz val="6"/>
      <name val="ＭＳ Ｐゴシック"/>
      <family val="3"/>
      <charset val="128"/>
    </font>
    <font>
      <b/>
      <sz val="10.5"/>
      <name val="ＭＳ Ｐゴシック"/>
      <family val="3"/>
      <charset val="128"/>
    </font>
    <font>
      <b/>
      <sz val="11"/>
      <name val="ＭＳ Ｐゴシック"/>
      <family val="3"/>
      <charset val="128"/>
    </font>
    <font>
      <sz val="10"/>
      <color indexed="10"/>
      <name val="ＭＳ ゴシック"/>
      <family val="3"/>
      <charset val="128"/>
    </font>
    <font>
      <sz val="10"/>
      <color indexed="10"/>
      <name val="ＭＳ Ｐゴシック"/>
      <family val="3"/>
      <charset val="128"/>
    </font>
    <font>
      <sz val="9"/>
      <color indexed="81"/>
      <name val="ＭＳ Ｐゴシック"/>
      <family val="3"/>
      <charset val="128"/>
    </font>
    <font>
      <sz val="7"/>
      <name val="ＭＳ 明朝"/>
      <family val="1"/>
      <charset val="128"/>
    </font>
    <font>
      <u/>
      <sz val="11.5"/>
      <name val="ＭＳ ゴシック"/>
      <family val="3"/>
      <charset val="128"/>
    </font>
    <font>
      <sz val="10.5"/>
      <name val="ＭＳ Ｐ明朝"/>
      <family val="1"/>
      <charset val="128"/>
    </font>
    <font>
      <u/>
      <sz val="10.5"/>
      <name val="ＭＳ 明朝"/>
      <family val="1"/>
      <charset val="128"/>
    </font>
    <font>
      <sz val="11"/>
      <color theme="1"/>
      <name val="ＭＳ Ｐゴシック"/>
      <family val="3"/>
      <charset val="128"/>
      <scheme val="minor"/>
    </font>
    <font>
      <sz val="11"/>
      <color theme="0"/>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sz val="10.5"/>
      <color rgb="FFFF0000"/>
      <name val="ＭＳ ゴシック"/>
      <family val="3"/>
      <charset val="128"/>
    </font>
    <font>
      <sz val="10.5"/>
      <color rgb="FFFF0000"/>
      <name val="ＭＳ 明朝"/>
      <family val="1"/>
      <charset val="128"/>
    </font>
    <font>
      <sz val="8"/>
      <color rgb="FFFF0000"/>
      <name val="ＭＳ ゴシック"/>
      <family val="3"/>
      <charset val="128"/>
    </font>
    <font>
      <sz val="11"/>
      <name val="ＭＳ Ｐゴシック"/>
      <family val="3"/>
      <charset val="128"/>
      <scheme val="minor"/>
    </font>
    <font>
      <b/>
      <sz val="11"/>
      <name val="ＭＳ Ｐゴシック"/>
      <family val="3"/>
      <charset val="128"/>
      <scheme val="minor"/>
    </font>
    <font>
      <b/>
      <sz val="11"/>
      <color rgb="FFFF0000"/>
      <name val="ＭＳ Ｐゴシック"/>
      <family val="3"/>
      <charset val="128"/>
      <scheme val="minor"/>
    </font>
    <font>
      <sz val="10"/>
      <color theme="1"/>
      <name val="ＭＳ Ｐゴシック"/>
      <family val="3"/>
      <charset val="128"/>
      <scheme val="minor"/>
    </font>
    <font>
      <sz val="11"/>
      <color theme="0" tint="-0.499984740745262"/>
      <name val="ＭＳ Ｐゴシック"/>
      <family val="3"/>
      <charset val="128"/>
      <scheme val="minor"/>
    </font>
    <font>
      <sz val="10"/>
      <color rgb="FFFF0000"/>
      <name val="ＭＳ ゴシック"/>
      <family val="3"/>
      <charset val="128"/>
    </font>
    <font>
      <sz val="11"/>
      <color theme="1"/>
      <name val="ＭＳ 明朝"/>
      <family val="1"/>
      <charset val="128"/>
    </font>
    <font>
      <b/>
      <sz val="28"/>
      <color theme="0"/>
      <name val="ＭＳ Ｐゴシック"/>
      <family val="3"/>
      <charset val="128"/>
      <scheme val="minor"/>
    </font>
    <font>
      <sz val="9"/>
      <color theme="1"/>
      <name val="ＭＳ Ｐゴシック"/>
      <family val="3"/>
      <charset val="128"/>
      <scheme val="minor"/>
    </font>
    <font>
      <sz val="9.5"/>
      <color theme="1"/>
      <name val="ＭＳ Ｐゴシック"/>
      <family val="3"/>
      <charset val="128"/>
      <scheme val="minor"/>
    </font>
    <font>
      <sz val="10.5"/>
      <color theme="1"/>
      <name val="ＭＳ 明朝"/>
      <family val="1"/>
      <charset val="128"/>
    </font>
    <font>
      <sz val="7"/>
      <color theme="1"/>
      <name val="ＭＳ 明朝"/>
      <family val="1"/>
      <charset val="128"/>
    </font>
    <font>
      <sz val="11"/>
      <color theme="1"/>
      <name val="ＭＳ ゴシック"/>
      <family val="3"/>
      <charset val="128"/>
    </font>
    <font>
      <b/>
      <sz val="10.5"/>
      <color rgb="FFFF0000"/>
      <name val="ＭＳ ゴシック"/>
      <family val="3"/>
      <charset val="128"/>
    </font>
    <font>
      <b/>
      <sz val="18"/>
      <color rgb="FFFF0000"/>
      <name val="ＭＳ 明朝"/>
      <family val="1"/>
      <charset val="128"/>
    </font>
    <font>
      <sz val="6"/>
      <name val="ＭＳ Ｐゴシック"/>
      <family val="2"/>
      <charset val="128"/>
      <scheme val="minor"/>
    </font>
    <font>
      <sz val="9"/>
      <color indexed="81"/>
      <name val="MS P ゴシック"/>
      <family val="3"/>
      <charset val="128"/>
    </font>
    <font>
      <b/>
      <sz val="9"/>
      <color indexed="81"/>
      <name val="MS P ゴシック"/>
      <family val="3"/>
      <charset val="128"/>
    </font>
    <font>
      <u/>
      <sz val="10.5"/>
      <name val="ＭＳ 明朝"/>
      <family val="3"/>
      <charset val="128"/>
    </font>
    <font>
      <sz val="8"/>
      <color theme="1"/>
      <name val="ＭＳ ゴシック"/>
      <family val="3"/>
      <charset val="128"/>
    </font>
    <font>
      <sz val="10.5"/>
      <color rgb="FF002060"/>
      <name val="ＭＳ 明朝"/>
      <family val="1"/>
      <charset val="128"/>
    </font>
  </fonts>
  <fills count="1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
      <patternFill patternType="solid">
        <fgColor theme="1" tint="0.499984740745262"/>
        <bgColor indexed="64"/>
      </patternFill>
    </fill>
    <fill>
      <patternFill patternType="solid">
        <fgColor rgb="FFCCFFFF"/>
        <bgColor indexed="64"/>
      </patternFill>
    </fill>
    <fill>
      <patternFill patternType="solid">
        <fgColor rgb="FFFF0000"/>
        <bgColor indexed="64"/>
      </patternFill>
    </fill>
    <fill>
      <patternFill patternType="solid">
        <fgColor theme="0" tint="-0.249977111117893"/>
        <bgColor indexed="64"/>
      </patternFill>
    </fill>
    <fill>
      <patternFill patternType="solid">
        <fgColor rgb="FFC0C0C0"/>
        <bgColor indexed="64"/>
      </patternFill>
    </fill>
  </fills>
  <borders count="2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medium">
        <color indexed="64"/>
      </top>
      <bottom style="hair">
        <color indexed="64"/>
      </bottom>
      <diagonal/>
    </border>
    <border>
      <left style="thin">
        <color indexed="64"/>
      </left>
      <right/>
      <top/>
      <bottom style="hair">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style="medium">
        <color indexed="64"/>
      </left>
      <right style="thin">
        <color indexed="64"/>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medium">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style="thin">
        <color indexed="64"/>
      </bottom>
      <diagonal/>
    </border>
    <border>
      <left style="double">
        <color indexed="64"/>
      </left>
      <right/>
      <top style="medium">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dashed">
        <color indexed="64"/>
      </bottom>
      <diagonal/>
    </border>
    <border>
      <left style="hair">
        <color indexed="64"/>
      </left>
      <right/>
      <top style="hair">
        <color indexed="64"/>
      </top>
      <bottom style="dashed">
        <color indexed="64"/>
      </bottom>
      <diagonal/>
    </border>
    <border>
      <left style="thin">
        <color indexed="64"/>
      </left>
      <right style="hair">
        <color indexed="64"/>
      </right>
      <top style="dashed">
        <color indexed="64"/>
      </top>
      <bottom style="hair">
        <color indexed="64"/>
      </bottom>
      <diagonal/>
    </border>
    <border>
      <left style="thin">
        <color indexed="64"/>
      </left>
      <right style="hair">
        <color indexed="64"/>
      </right>
      <top style="hair">
        <color indexed="64"/>
      </top>
      <bottom style="dashed">
        <color indexed="64"/>
      </bottom>
      <diagonal/>
    </border>
    <border>
      <left style="hair">
        <color indexed="64"/>
      </left>
      <right style="hair">
        <color indexed="64"/>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double">
        <color indexed="64"/>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hair">
        <color indexed="64"/>
      </left>
      <right/>
      <top/>
      <bottom/>
      <diagonal/>
    </border>
    <border>
      <left style="hair">
        <color indexed="64"/>
      </left>
      <right/>
      <top/>
      <bottom style="medium">
        <color indexed="64"/>
      </bottom>
      <diagonal/>
    </border>
    <border>
      <left/>
      <right style="medium">
        <color indexed="64"/>
      </right>
      <top style="hair">
        <color indexed="64"/>
      </top>
      <bottom/>
      <diagonal/>
    </border>
    <border>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style="hair">
        <color indexed="64"/>
      </right>
      <top/>
      <bottom style="hair">
        <color indexed="64"/>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medium">
        <color indexed="64"/>
      </left>
      <right/>
      <top style="hair">
        <color indexed="64"/>
      </top>
      <bottom/>
      <diagonal/>
    </border>
    <border>
      <left style="medium">
        <color indexed="64"/>
      </left>
      <right/>
      <top/>
      <bottom style="hair">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medium">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style="hair">
        <color indexed="22"/>
      </top>
      <bottom/>
      <diagonal/>
    </border>
    <border>
      <left style="hair">
        <color indexed="22"/>
      </left>
      <right/>
      <top style="hair">
        <color indexed="22"/>
      </top>
      <bottom/>
      <diagonal/>
    </border>
    <border>
      <left/>
      <right style="hair">
        <color indexed="64"/>
      </right>
      <top style="hair">
        <color indexed="64"/>
      </top>
      <bottom style="dashed">
        <color indexed="64"/>
      </bottom>
      <diagonal/>
    </border>
    <border>
      <left/>
      <right style="hair">
        <color indexed="64"/>
      </right>
      <top style="hair">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s>
  <cellStyleXfs count="5">
    <xf numFmtId="0" fontId="0" fillId="0" borderId="0">
      <alignment vertical="center"/>
    </xf>
    <xf numFmtId="9" fontId="2"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 fillId="0" borderId="0">
      <alignment vertical="center"/>
    </xf>
  </cellStyleXfs>
  <cellXfs count="2199">
    <xf numFmtId="0" fontId="0" fillId="0" borderId="0" xfId="0">
      <alignment vertical="center"/>
    </xf>
    <xf numFmtId="0" fontId="2" fillId="0" borderId="0" xfId="4" applyFill="1" applyBorder="1">
      <alignment vertical="center"/>
    </xf>
    <xf numFmtId="0" fontId="0" fillId="0" borderId="1" xfId="0" applyBorder="1">
      <alignment vertical="center"/>
    </xf>
    <xf numFmtId="0" fontId="0" fillId="0" borderId="0" xfId="0" applyBorder="1">
      <alignment vertical="center"/>
    </xf>
    <xf numFmtId="0" fontId="0" fillId="0" borderId="0" xfId="0" applyFill="1">
      <alignment vertical="center"/>
    </xf>
    <xf numFmtId="0" fontId="0" fillId="7" borderId="0" xfId="0" applyFill="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8" borderId="3" xfId="0" applyFill="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9" borderId="12" xfId="0" applyFill="1" applyBorder="1">
      <alignment vertical="center"/>
    </xf>
    <xf numFmtId="0" fontId="0" fillId="9" borderId="13" xfId="0" applyFill="1" applyBorder="1">
      <alignment vertical="center"/>
    </xf>
    <xf numFmtId="0" fontId="0" fillId="9" borderId="9" xfId="0" applyFill="1" applyBorder="1">
      <alignment vertical="center"/>
    </xf>
    <xf numFmtId="0" fontId="0" fillId="9" borderId="14" xfId="0" applyFill="1" applyBorder="1">
      <alignment vertical="center"/>
    </xf>
    <xf numFmtId="0" fontId="0" fillId="9" borderId="6" xfId="0" applyFill="1" applyBorder="1">
      <alignment vertical="center"/>
    </xf>
    <xf numFmtId="0" fontId="0" fillId="9" borderId="7" xfId="0" applyFill="1" applyBorder="1">
      <alignment vertical="center"/>
    </xf>
    <xf numFmtId="0" fontId="0" fillId="9" borderId="8" xfId="0" applyFill="1" applyBorder="1">
      <alignment vertical="center"/>
    </xf>
    <xf numFmtId="0" fontId="0" fillId="9" borderId="15" xfId="0" applyFill="1" applyBorder="1">
      <alignment vertical="center"/>
    </xf>
    <xf numFmtId="0" fontId="0" fillId="9" borderId="16" xfId="0" applyFill="1" applyBorder="1">
      <alignment vertical="center"/>
    </xf>
    <xf numFmtId="0" fontId="0" fillId="10" borderId="7" xfId="0" applyFill="1" applyBorder="1">
      <alignment vertical="center"/>
    </xf>
    <xf numFmtId="0" fontId="0" fillId="9" borderId="17" xfId="0" applyFill="1" applyBorder="1">
      <alignment vertical="center"/>
    </xf>
    <xf numFmtId="0" fontId="0" fillId="9" borderId="5" xfId="0" applyFill="1" applyBorder="1">
      <alignment vertical="center"/>
    </xf>
    <xf numFmtId="0" fontId="0" fillId="0" borderId="18" xfId="0" applyBorder="1">
      <alignment vertical="center"/>
    </xf>
    <xf numFmtId="0" fontId="0" fillId="9" borderId="0" xfId="0" applyFill="1">
      <alignment vertical="center"/>
    </xf>
    <xf numFmtId="189" fontId="0" fillId="9" borderId="0" xfId="0" applyNumberFormat="1" applyFill="1">
      <alignment vertical="center"/>
    </xf>
    <xf numFmtId="57" fontId="0" fillId="7" borderId="0" xfId="0" applyNumberFormat="1" applyFill="1">
      <alignment vertical="center"/>
    </xf>
    <xf numFmtId="0" fontId="5" fillId="0" borderId="0" xfId="0" applyFont="1" applyBorder="1">
      <alignment vertical="center"/>
    </xf>
    <xf numFmtId="0" fontId="5" fillId="0" borderId="0" xfId="0" applyFont="1">
      <alignment vertical="center"/>
    </xf>
    <xf numFmtId="0" fontId="6" fillId="0" borderId="0" xfId="0" applyFont="1" applyBorder="1" applyAlignment="1">
      <alignment horizontal="left" vertical="center"/>
    </xf>
    <xf numFmtId="0" fontId="9" fillId="0" borderId="19" xfId="0" applyFont="1" applyFill="1" applyBorder="1" applyAlignment="1">
      <alignment horizontal="left" vertical="center"/>
    </xf>
    <xf numFmtId="0" fontId="10" fillId="0" borderId="19"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2" xfId="0" applyFont="1" applyFill="1" applyBorder="1" applyAlignment="1">
      <alignment vertical="center"/>
    </xf>
    <xf numFmtId="0" fontId="7" fillId="0" borderId="14" xfId="0" applyFont="1" applyFill="1" applyBorder="1" applyAlignment="1">
      <alignment vertical="center"/>
    </xf>
    <xf numFmtId="0" fontId="7" fillId="0" borderId="0" xfId="0" applyFont="1" applyFill="1" applyBorder="1" applyAlignment="1">
      <alignment vertical="center"/>
    </xf>
    <xf numFmtId="0" fontId="7" fillId="0" borderId="13" xfId="0" applyFont="1" applyFill="1" applyBorder="1" applyAlignment="1">
      <alignment vertical="center"/>
    </xf>
    <xf numFmtId="0" fontId="7" fillId="0" borderId="2" xfId="0" applyFont="1" applyFill="1" applyBorder="1">
      <alignment vertical="center"/>
    </xf>
    <xf numFmtId="0" fontId="7" fillId="0" borderId="2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24" xfId="0" applyFont="1" applyBorder="1" applyAlignment="1">
      <alignment vertical="center"/>
    </xf>
    <xf numFmtId="0" fontId="7" fillId="0" borderId="14" xfId="0" applyFont="1" applyBorder="1">
      <alignment vertical="center"/>
    </xf>
    <xf numFmtId="0" fontId="7" fillId="0" borderId="1" xfId="0" applyFont="1" applyBorder="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0" xfId="0" applyFont="1" applyBorder="1" applyAlignment="1">
      <alignment vertical="center"/>
    </xf>
    <xf numFmtId="0" fontId="11" fillId="0" borderId="0" xfId="0" applyFont="1" applyBorder="1">
      <alignment vertical="center"/>
    </xf>
    <xf numFmtId="0" fontId="7" fillId="0" borderId="2" xfId="0" applyFont="1" applyBorder="1">
      <alignment vertical="center"/>
    </xf>
    <xf numFmtId="0" fontId="7" fillId="0" borderId="25" xfId="0" applyFont="1" applyBorder="1">
      <alignment vertical="center"/>
    </xf>
    <xf numFmtId="0" fontId="7" fillId="0" borderId="26" xfId="0" applyFont="1" applyBorder="1">
      <alignment vertical="center"/>
    </xf>
    <xf numFmtId="0" fontId="7" fillId="0" borderId="23" xfId="0" applyFont="1" applyBorder="1">
      <alignment vertical="center"/>
    </xf>
    <xf numFmtId="0" fontId="7" fillId="0" borderId="27" xfId="0" applyFont="1" applyBorder="1">
      <alignment vertical="center"/>
    </xf>
    <xf numFmtId="0" fontId="7" fillId="0" borderId="28" xfId="0" applyFont="1" applyBorder="1" applyAlignment="1">
      <alignment vertical="center"/>
    </xf>
    <xf numFmtId="0" fontId="7" fillId="0" borderId="15" xfId="0" applyFont="1" applyBorder="1">
      <alignment vertical="center"/>
    </xf>
    <xf numFmtId="0" fontId="7" fillId="0" borderId="29" xfId="0" applyFont="1" applyBorder="1">
      <alignment vertical="center"/>
    </xf>
    <xf numFmtId="0" fontId="11" fillId="0" borderId="7" xfId="0" applyFont="1" applyBorder="1">
      <alignment vertical="center"/>
    </xf>
    <xf numFmtId="0" fontId="10" fillId="0" borderId="19" xfId="0" applyFont="1" applyBorder="1">
      <alignment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12" xfId="0" applyFont="1" applyBorder="1">
      <alignment vertical="center"/>
    </xf>
    <xf numFmtId="0" fontId="7" fillId="0" borderId="13" xfId="0" applyFont="1" applyBorder="1">
      <alignment vertical="center"/>
    </xf>
    <xf numFmtId="0" fontId="7" fillId="0" borderId="0" xfId="0" applyFont="1" applyBorder="1" applyAlignment="1">
      <alignment horizontal="left" vertical="center" shrinkToFit="1"/>
    </xf>
    <xf numFmtId="0" fontId="7" fillId="0" borderId="0" xfId="0" applyFont="1" applyBorder="1">
      <alignment vertical="center"/>
    </xf>
    <xf numFmtId="0" fontId="7" fillId="3" borderId="17" xfId="0" applyFont="1" applyFill="1" applyBorder="1" applyAlignment="1">
      <alignment vertical="center"/>
    </xf>
    <xf numFmtId="0" fontId="7" fillId="3" borderId="17" xfId="0" applyFont="1" applyFill="1" applyBorder="1">
      <alignment vertical="center"/>
    </xf>
    <xf numFmtId="0" fontId="7" fillId="3" borderId="17" xfId="0" applyFont="1" applyFill="1" applyBorder="1" applyAlignment="1">
      <alignment horizontal="left" vertical="center"/>
    </xf>
    <xf numFmtId="0" fontId="7" fillId="0" borderId="15" xfId="0" applyFont="1" applyBorder="1" applyAlignment="1">
      <alignment horizontal="center" vertical="center"/>
    </xf>
    <xf numFmtId="0" fontId="7" fillId="0" borderId="17" xfId="0" applyFont="1" applyBorder="1" applyAlignment="1">
      <alignment horizontal="center" vertical="center"/>
    </xf>
    <xf numFmtId="0" fontId="7" fillId="0" borderId="30" xfId="0" applyFont="1" applyBorder="1" applyAlignment="1">
      <alignment horizontal="center" vertical="center"/>
    </xf>
    <xf numFmtId="0" fontId="6" fillId="0" borderId="0" xfId="0" applyFont="1" applyFill="1" applyBorder="1" applyAlignment="1">
      <alignment horizontal="left" vertical="center"/>
    </xf>
    <xf numFmtId="0" fontId="6" fillId="0" borderId="0" xfId="0" applyFont="1" applyFill="1" applyBorder="1" applyAlignment="1">
      <alignment vertical="center"/>
    </xf>
    <xf numFmtId="190" fontId="0" fillId="0" borderId="0" xfId="0" applyNumberFormat="1">
      <alignment vertical="center"/>
    </xf>
    <xf numFmtId="0" fontId="6" fillId="0" borderId="0" xfId="0" applyFont="1">
      <alignment vertical="center"/>
    </xf>
    <xf numFmtId="0" fontId="11" fillId="0" borderId="0" xfId="0" applyFont="1">
      <alignment vertical="center"/>
    </xf>
    <xf numFmtId="0" fontId="7" fillId="0" borderId="0" xfId="0" applyFont="1">
      <alignment vertical="center"/>
    </xf>
    <xf numFmtId="0" fontId="7" fillId="0" borderId="0"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Fill="1" applyBorder="1" applyAlignment="1">
      <alignment horizontal="left" vertical="center" shrinkToFit="1"/>
    </xf>
    <xf numFmtId="0" fontId="6" fillId="0" borderId="0" xfId="0" applyFont="1" applyFill="1" applyBorder="1">
      <alignment vertical="center"/>
    </xf>
    <xf numFmtId="0" fontId="6" fillId="0" borderId="0" xfId="0" applyFont="1" applyBorder="1" applyAlignment="1">
      <alignment vertical="center"/>
    </xf>
    <xf numFmtId="0" fontId="6" fillId="0" borderId="0" xfId="0" applyFont="1" applyBorder="1">
      <alignment vertical="center"/>
    </xf>
    <xf numFmtId="0" fontId="6" fillId="0" borderId="0" xfId="0" applyFont="1" applyBorder="1" applyAlignment="1">
      <alignment horizontal="left" vertical="center" shrinkToFit="1"/>
    </xf>
    <xf numFmtId="0" fontId="6" fillId="0" borderId="0" xfId="0" applyFont="1" applyBorder="1" applyAlignment="1">
      <alignment horizontal="center" vertical="center"/>
    </xf>
    <xf numFmtId="0" fontId="6" fillId="0" borderId="0" xfId="0" applyFont="1" applyFill="1" applyBorder="1" applyAlignment="1">
      <alignment horizontal="left" vertical="center" shrinkToFit="1"/>
    </xf>
    <xf numFmtId="0" fontId="6" fillId="0" borderId="0" xfId="0" applyFont="1" applyAlignment="1">
      <alignment horizontal="left" vertical="top"/>
    </xf>
    <xf numFmtId="0" fontId="6" fillId="0" borderId="0" xfId="0" applyFont="1" applyAlignment="1">
      <alignment vertical="center"/>
    </xf>
    <xf numFmtId="0" fontId="6" fillId="0" borderId="0" xfId="0" applyFont="1" applyBorder="1" applyAlignment="1">
      <alignment vertical="top"/>
    </xf>
    <xf numFmtId="0" fontId="4" fillId="0" borderId="0" xfId="2" applyAlignment="1" applyProtection="1">
      <alignment vertical="center"/>
    </xf>
    <xf numFmtId="0" fontId="0" fillId="0" borderId="31" xfId="0" applyBorder="1">
      <alignment vertical="center"/>
    </xf>
    <xf numFmtId="0" fontId="0" fillId="0" borderId="0" xfId="0" applyFill="1" applyBorder="1">
      <alignment vertical="center"/>
    </xf>
    <xf numFmtId="0" fontId="0" fillId="0" borderId="31" xfId="0" applyFill="1" applyBorder="1">
      <alignment vertical="center"/>
    </xf>
    <xf numFmtId="0" fontId="6" fillId="0" borderId="0" xfId="0" applyFont="1" applyAlignment="1">
      <alignment horizontal="right" vertical="center"/>
    </xf>
    <xf numFmtId="0" fontId="6" fillId="0" borderId="2" xfId="0" applyFont="1" applyBorder="1" applyAlignment="1">
      <alignment horizontal="center" vertical="center"/>
    </xf>
    <xf numFmtId="0" fontId="6" fillId="0" borderId="12" xfId="0" applyFont="1" applyBorder="1">
      <alignment vertical="center"/>
    </xf>
    <xf numFmtId="0" fontId="5" fillId="0" borderId="13" xfId="0" applyFont="1" applyBorder="1">
      <alignment vertical="center"/>
    </xf>
    <xf numFmtId="0" fontId="6" fillId="0" borderId="13" xfId="0" applyFont="1" applyBorder="1">
      <alignment vertical="center"/>
    </xf>
    <xf numFmtId="0" fontId="6" fillId="0" borderId="32" xfId="0" applyFont="1" applyBorder="1">
      <alignment vertical="center"/>
    </xf>
    <xf numFmtId="0" fontId="6" fillId="0" borderId="14" xfId="0" applyFont="1" applyBorder="1">
      <alignment vertical="center"/>
    </xf>
    <xf numFmtId="0" fontId="6" fillId="0" borderId="33" xfId="0" applyFont="1" applyBorder="1">
      <alignment vertical="center"/>
    </xf>
    <xf numFmtId="0" fontId="6" fillId="0" borderId="26" xfId="0" applyFont="1" applyBorder="1">
      <alignment vertical="center"/>
    </xf>
    <xf numFmtId="0" fontId="6" fillId="0" borderId="27" xfId="0" applyFont="1" applyBorder="1">
      <alignment vertical="center"/>
    </xf>
    <xf numFmtId="0" fontId="6" fillId="0" borderId="34" xfId="0" applyFont="1" applyBorder="1">
      <alignment vertical="center"/>
    </xf>
    <xf numFmtId="0" fontId="6" fillId="0" borderId="0" xfId="0" applyFont="1" applyBorder="1" applyAlignment="1">
      <alignment horizontal="right" vertical="center"/>
    </xf>
    <xf numFmtId="0" fontId="6" fillId="0" borderId="0" xfId="0" applyFont="1" applyFill="1" applyBorder="1" applyAlignment="1">
      <alignment horizontal="left" vertical="top" wrapText="1"/>
    </xf>
    <xf numFmtId="0" fontId="6" fillId="0" borderId="0" xfId="0" applyFont="1" applyFill="1" applyBorder="1" applyAlignment="1">
      <alignment vertical="top" wrapText="1"/>
    </xf>
    <xf numFmtId="0" fontId="6" fillId="0" borderId="13" xfId="0" applyFont="1" applyFill="1" applyBorder="1" applyAlignment="1">
      <alignment vertical="top" wrapText="1"/>
    </xf>
    <xf numFmtId="0" fontId="6" fillId="0" borderId="32" xfId="0" applyFont="1" applyFill="1" applyBorder="1" applyAlignment="1">
      <alignment vertical="top" wrapText="1"/>
    </xf>
    <xf numFmtId="0" fontId="6" fillId="0" borderId="14"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0" xfId="0" applyFont="1" applyBorder="1" applyAlignment="1">
      <alignment vertical="top" wrapText="1"/>
    </xf>
    <xf numFmtId="0" fontId="6" fillId="0" borderId="33" xfId="0" applyFont="1" applyBorder="1" applyAlignment="1">
      <alignment vertical="top" wrapText="1"/>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0" xfId="0" applyFont="1" applyFill="1" applyBorder="1" applyAlignment="1">
      <alignment horizontal="left" vertical="top"/>
    </xf>
    <xf numFmtId="0" fontId="6" fillId="0" borderId="1" xfId="0" applyFont="1" applyFill="1" applyBorder="1" applyAlignment="1">
      <alignment horizontal="left" vertical="top" wrapText="1"/>
    </xf>
    <xf numFmtId="0" fontId="6" fillId="0" borderId="12" xfId="0" applyFont="1" applyFill="1" applyBorder="1" applyAlignment="1">
      <alignment horizontal="left" vertical="top"/>
    </xf>
    <xf numFmtId="0" fontId="6" fillId="0" borderId="14" xfId="0" applyFont="1" applyFill="1" applyBorder="1" applyAlignment="1">
      <alignment vertical="top" wrapText="1"/>
    </xf>
    <xf numFmtId="0" fontId="6" fillId="0" borderId="14" xfId="0" applyFont="1" applyFill="1" applyBorder="1" applyAlignment="1">
      <alignment horizontal="left" vertical="top"/>
    </xf>
    <xf numFmtId="0" fontId="6" fillId="0" borderId="33" xfId="0" applyFont="1" applyFill="1" applyBorder="1" applyAlignment="1">
      <alignment vertical="top" wrapText="1"/>
    </xf>
    <xf numFmtId="0" fontId="6" fillId="0" borderId="0" xfId="0" applyFont="1" applyFill="1" applyBorder="1" applyAlignment="1">
      <alignment vertical="top"/>
    </xf>
    <xf numFmtId="0" fontId="14" fillId="0" borderId="0" xfId="0" applyFont="1" applyBorder="1">
      <alignment vertical="center"/>
    </xf>
    <xf numFmtId="0" fontId="6" fillId="0" borderId="0" xfId="0" applyFont="1" applyBorder="1" applyAlignment="1">
      <alignment horizontal="center" vertical="center" wrapText="1"/>
    </xf>
    <xf numFmtId="0" fontId="6" fillId="0" borderId="26" xfId="0" applyFont="1" applyFill="1" applyBorder="1" applyAlignment="1">
      <alignment vertical="top" wrapText="1"/>
    </xf>
    <xf numFmtId="0" fontId="6" fillId="0" borderId="0" xfId="0" applyFont="1" applyFill="1" applyBorder="1" applyAlignment="1">
      <alignment horizontal="center" vertical="top"/>
    </xf>
    <xf numFmtId="0" fontId="6" fillId="0" borderId="27" xfId="0" applyFont="1" applyFill="1" applyBorder="1" applyAlignment="1">
      <alignment horizontal="left" vertical="top"/>
    </xf>
    <xf numFmtId="0" fontId="6" fillId="0" borderId="27" xfId="0" applyFont="1" applyFill="1" applyBorder="1" applyAlignment="1">
      <alignment horizontal="center" vertical="top"/>
    </xf>
    <xf numFmtId="0" fontId="6" fillId="0" borderId="0" xfId="0" applyNumberFormat="1" applyFont="1" applyBorder="1" applyAlignment="1">
      <alignment horizontal="center" vertical="center"/>
    </xf>
    <xf numFmtId="14" fontId="0" fillId="0" borderId="0" xfId="0" applyNumberFormat="1" applyFill="1">
      <alignment vertical="center"/>
    </xf>
    <xf numFmtId="0" fontId="0" fillId="0" borderId="0" xfId="0" applyAlignment="1">
      <alignment horizontal="center" vertical="center"/>
    </xf>
    <xf numFmtId="56" fontId="6" fillId="0" borderId="0" xfId="0" quotePrefix="1" applyNumberFormat="1" applyFont="1" applyBorder="1" applyAlignment="1">
      <alignment horizontal="distributed" vertical="center"/>
    </xf>
    <xf numFmtId="0" fontId="6" fillId="0" borderId="0" xfId="0" applyNumberFormat="1" applyFont="1" applyBorder="1" applyAlignment="1">
      <alignment horizontal="distributed" vertical="center"/>
    </xf>
    <xf numFmtId="184" fontId="6" fillId="0" borderId="0" xfId="0" applyNumberFormat="1" applyFont="1" applyBorder="1" applyAlignment="1">
      <alignment horizontal="distributed" vertical="center"/>
    </xf>
    <xf numFmtId="184" fontId="6" fillId="0" borderId="0" xfId="0" applyNumberFormat="1" applyFont="1" applyFill="1" applyBorder="1" applyAlignment="1">
      <alignment vertical="top"/>
    </xf>
    <xf numFmtId="184" fontId="6" fillId="0" borderId="0" xfId="0" applyNumberFormat="1" applyFont="1" applyFill="1" applyBorder="1" applyAlignment="1">
      <alignment vertical="top" wrapText="1"/>
    </xf>
    <xf numFmtId="184" fontId="6" fillId="0" borderId="33" xfId="0" applyNumberFormat="1" applyFont="1" applyFill="1" applyBorder="1" applyAlignment="1">
      <alignment vertical="top" wrapText="1"/>
    </xf>
    <xf numFmtId="184" fontId="6" fillId="0" borderId="27" xfId="0" applyNumberFormat="1" applyFont="1" applyFill="1" applyBorder="1" applyAlignment="1">
      <alignment vertical="top" wrapText="1"/>
    </xf>
    <xf numFmtId="184" fontId="6" fillId="0" borderId="34" xfId="0" applyNumberFormat="1" applyFont="1" applyFill="1" applyBorder="1" applyAlignment="1">
      <alignment vertical="top" wrapText="1"/>
    </xf>
    <xf numFmtId="14" fontId="0" fillId="0" borderId="0" xfId="0" applyNumberFormat="1">
      <alignment vertical="center"/>
    </xf>
    <xf numFmtId="0" fontId="0" fillId="0" borderId="0" xfId="0" applyAlignment="1">
      <alignment vertical="top"/>
    </xf>
    <xf numFmtId="0" fontId="0" fillId="0" borderId="33" xfId="0" applyBorder="1" applyAlignment="1">
      <alignment vertical="top"/>
    </xf>
    <xf numFmtId="0" fontId="0" fillId="9" borderId="0" xfId="0" applyFill="1" applyBorder="1">
      <alignment vertical="center"/>
    </xf>
    <xf numFmtId="0" fontId="0" fillId="9" borderId="35" xfId="0" applyFill="1" applyBorder="1">
      <alignment vertical="center"/>
    </xf>
    <xf numFmtId="0" fontId="0" fillId="9" borderId="25" xfId="0" applyFill="1" applyBorder="1">
      <alignment vertical="center"/>
    </xf>
    <xf numFmtId="0" fontId="0" fillId="0" borderId="0" xfId="0" applyAlignment="1">
      <alignment vertical="center"/>
    </xf>
    <xf numFmtId="0" fontId="0" fillId="0" borderId="33" xfId="0" applyBorder="1" applyAlignment="1">
      <alignment vertical="center"/>
    </xf>
    <xf numFmtId="0" fontId="10" fillId="0" borderId="0" xfId="0" applyFont="1" applyAlignment="1">
      <alignment horizontal="right" vertical="center"/>
    </xf>
    <xf numFmtId="0" fontId="37" fillId="0" borderId="1" xfId="0" applyFont="1" applyBorder="1" applyAlignment="1" applyProtection="1">
      <alignment horizontal="center" vertical="center"/>
    </xf>
    <xf numFmtId="0" fontId="37" fillId="0" borderId="14" xfId="0" applyFont="1" applyBorder="1" applyProtection="1">
      <alignment vertical="center"/>
    </xf>
    <xf numFmtId="0" fontId="37" fillId="0" borderId="0" xfId="0" applyFont="1" applyBorder="1" applyProtection="1">
      <alignment vertical="center"/>
    </xf>
    <xf numFmtId="0" fontId="37" fillId="0" borderId="36" xfId="0" applyFont="1" applyBorder="1" applyAlignment="1" applyProtection="1">
      <alignment horizontal="center" vertical="center"/>
    </xf>
    <xf numFmtId="0" fontId="37" fillId="0" borderId="37" xfId="0" applyFont="1" applyBorder="1" applyAlignment="1" applyProtection="1">
      <alignment horizontal="center" vertical="center"/>
    </xf>
    <xf numFmtId="0" fontId="37" fillId="0" borderId="38" xfId="0" applyFont="1" applyBorder="1" applyAlignment="1" applyProtection="1">
      <alignment horizontal="center" vertical="center"/>
    </xf>
    <xf numFmtId="0" fontId="37" fillId="0" borderId="39" xfId="0" applyFont="1" applyBorder="1" applyAlignment="1" applyProtection="1">
      <alignment horizontal="center" vertical="center"/>
    </xf>
    <xf numFmtId="0" fontId="37" fillId="0" borderId="40" xfId="0" applyFont="1" applyBorder="1" applyAlignment="1" applyProtection="1">
      <alignment horizontal="center" vertical="center"/>
    </xf>
    <xf numFmtId="0" fontId="37" fillId="0" borderId="41" xfId="0" applyFont="1" applyBorder="1" applyAlignment="1" applyProtection="1">
      <alignment horizontal="center" vertical="center"/>
    </xf>
    <xf numFmtId="0" fontId="37" fillId="0" borderId="42" xfId="0" applyFont="1" applyBorder="1" applyAlignment="1" applyProtection="1">
      <alignment horizontal="center" vertical="center"/>
    </xf>
    <xf numFmtId="0" fontId="37" fillId="0" borderId="43" xfId="0" applyFont="1" applyBorder="1" applyAlignment="1" applyProtection="1">
      <alignment horizontal="center" vertical="center"/>
    </xf>
    <xf numFmtId="0" fontId="37" fillId="0" borderId="44" xfId="0" applyFont="1" applyBorder="1" applyAlignment="1" applyProtection="1">
      <alignment horizontal="center" vertical="center"/>
    </xf>
    <xf numFmtId="0" fontId="37" fillId="0" borderId="45" xfId="0" applyFont="1" applyBorder="1" applyAlignment="1" applyProtection="1">
      <alignment horizontal="center" vertical="center"/>
    </xf>
    <xf numFmtId="0" fontId="37" fillId="0" borderId="26" xfId="0" applyFont="1" applyBorder="1" applyProtection="1">
      <alignment vertical="center"/>
    </xf>
    <xf numFmtId="0" fontId="37" fillId="0" borderId="27" xfId="0" applyFont="1" applyBorder="1" applyProtection="1">
      <alignment vertical="center"/>
    </xf>
    <xf numFmtId="0" fontId="37" fillId="0" borderId="46" xfId="0" applyFont="1" applyBorder="1" applyAlignment="1" applyProtection="1">
      <alignment horizontal="center" vertical="center"/>
    </xf>
    <xf numFmtId="0" fontId="37" fillId="0" borderId="47" xfId="0" applyFont="1" applyBorder="1" applyAlignment="1" applyProtection="1">
      <alignment horizontal="center" vertical="center"/>
    </xf>
    <xf numFmtId="0" fontId="0" fillId="0" borderId="0" xfId="0">
      <alignment vertical="center"/>
    </xf>
    <xf numFmtId="0" fontId="38" fillId="0" borderId="0" xfId="0" applyFont="1">
      <alignment vertical="center"/>
    </xf>
    <xf numFmtId="0" fontId="39" fillId="0" borderId="0" xfId="0" applyFont="1" applyAlignment="1">
      <alignment vertical="center" wrapText="1"/>
    </xf>
    <xf numFmtId="0" fontId="40" fillId="0" borderId="0" xfId="0" applyFont="1" applyAlignment="1">
      <alignment vertical="center" wrapText="1"/>
    </xf>
    <xf numFmtId="0" fontId="41" fillId="0" borderId="0" xfId="0" applyFont="1">
      <alignment vertical="center"/>
    </xf>
    <xf numFmtId="0" fontId="42" fillId="0" borderId="0" xfId="0" applyFont="1">
      <alignment vertical="center"/>
    </xf>
    <xf numFmtId="0" fontId="28" fillId="0" borderId="0" xfId="0" applyFont="1">
      <alignment vertical="center"/>
    </xf>
    <xf numFmtId="0" fontId="28" fillId="0" borderId="0" xfId="0" applyFont="1" applyFill="1" applyAlignment="1">
      <alignment horizontal="left" vertical="center"/>
    </xf>
    <xf numFmtId="0" fontId="28" fillId="0" borderId="0" xfId="0" applyFont="1" applyFill="1">
      <alignment vertical="center"/>
    </xf>
    <xf numFmtId="0" fontId="28" fillId="0" borderId="0" xfId="0" applyFont="1" applyFill="1" applyAlignment="1">
      <alignment horizontal="right" vertical="center"/>
    </xf>
    <xf numFmtId="0" fontId="28" fillId="0" borderId="0" xfId="0" applyFont="1" applyFill="1" applyBorder="1" applyAlignment="1" applyProtection="1">
      <alignment vertical="center"/>
    </xf>
    <xf numFmtId="0" fontId="28" fillId="0" borderId="0"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right" vertical="center"/>
    </xf>
    <xf numFmtId="0" fontId="0" fillId="0" borderId="14" xfId="0" applyFill="1" applyBorder="1" applyAlignment="1" applyProtection="1">
      <alignment vertical="center"/>
      <protection locked="0"/>
    </xf>
    <xf numFmtId="0" fontId="45" fillId="0" borderId="0" xfId="0" applyFont="1" applyAlignment="1">
      <alignment vertical="center" wrapText="1"/>
    </xf>
    <xf numFmtId="0" fontId="0" fillId="0" borderId="14" xfId="0" applyFill="1" applyBorder="1" applyAlignment="1">
      <alignment vertical="center"/>
    </xf>
    <xf numFmtId="0" fontId="0" fillId="0" borderId="0" xfId="0" applyBorder="1" applyAlignment="1">
      <alignment vertical="center" shrinkToFit="1"/>
    </xf>
    <xf numFmtId="0" fontId="0" fillId="0" borderId="13" xfId="0" applyBorder="1">
      <alignment vertical="center"/>
    </xf>
    <xf numFmtId="0" fontId="0" fillId="0" borderId="13" xfId="0" applyBorder="1" applyAlignment="1">
      <alignment vertical="center" wrapText="1"/>
    </xf>
    <xf numFmtId="0" fontId="6" fillId="0" borderId="0" xfId="4" applyFont="1">
      <alignment vertical="center"/>
    </xf>
    <xf numFmtId="0" fontId="22" fillId="0" borderId="0" xfId="4" applyFont="1">
      <alignment vertical="center"/>
    </xf>
    <xf numFmtId="0" fontId="20" fillId="0" borderId="0" xfId="4" applyFont="1">
      <alignment vertical="center"/>
    </xf>
    <xf numFmtId="0" fontId="23" fillId="0" borderId="0" xfId="4" applyFont="1">
      <alignment vertical="center"/>
    </xf>
    <xf numFmtId="0" fontId="24" fillId="0" borderId="0" xfId="4" applyFont="1">
      <alignment vertical="center"/>
    </xf>
    <xf numFmtId="0" fontId="10" fillId="0" borderId="0" xfId="4" applyFont="1">
      <alignment vertical="center"/>
    </xf>
    <xf numFmtId="0" fontId="6" fillId="0" borderId="0" xfId="4" applyFont="1" applyBorder="1">
      <alignment vertical="center"/>
    </xf>
    <xf numFmtId="0" fontId="6" fillId="0" borderId="0" xfId="4" applyFont="1" applyBorder="1" applyAlignment="1">
      <alignment vertical="center"/>
    </xf>
    <xf numFmtId="0" fontId="5" fillId="0" borderId="0" xfId="4" applyFont="1" applyFill="1" applyBorder="1" applyAlignment="1">
      <alignment horizontal="center" vertical="center"/>
    </xf>
    <xf numFmtId="0" fontId="6" fillId="0" borderId="0" xfId="4" applyFont="1" applyBorder="1" applyAlignment="1">
      <alignment horizontal="left" vertical="center"/>
    </xf>
    <xf numFmtId="0" fontId="5" fillId="0" borderId="0" xfId="4" applyFont="1" applyFill="1" applyBorder="1" applyAlignment="1">
      <alignment horizontal="left" vertical="center"/>
    </xf>
    <xf numFmtId="0" fontId="6" fillId="0" borderId="0" xfId="4" applyFont="1" applyFill="1" applyBorder="1" applyAlignment="1">
      <alignment horizontal="left" vertical="center"/>
    </xf>
    <xf numFmtId="0" fontId="6" fillId="0" borderId="1" xfId="4" applyFont="1" applyBorder="1">
      <alignment vertical="center"/>
    </xf>
    <xf numFmtId="0" fontId="2" fillId="0" borderId="0" xfId="4">
      <alignment vertical="center"/>
    </xf>
    <xf numFmtId="0" fontId="6" fillId="0" borderId="0" xfId="4" applyFont="1" applyBorder="1" applyAlignment="1">
      <alignment vertical="center" shrinkToFit="1"/>
    </xf>
    <xf numFmtId="0" fontId="6" fillId="0" borderId="0" xfId="4" applyFont="1" applyBorder="1" applyAlignment="1">
      <alignment horizontal="center" vertical="center"/>
    </xf>
    <xf numFmtId="0" fontId="5" fillId="0" borderId="0" xfId="4" applyFont="1" applyBorder="1" applyAlignment="1">
      <alignment horizontal="left" vertical="center"/>
    </xf>
    <xf numFmtId="0" fontId="6" fillId="4" borderId="48" xfId="4" applyFont="1" applyFill="1" applyBorder="1" applyAlignment="1" applyProtection="1">
      <alignment vertical="center"/>
      <protection locked="0"/>
    </xf>
    <xf numFmtId="0" fontId="6" fillId="0" borderId="0" xfId="4" applyFont="1" applyFill="1" applyBorder="1" applyAlignment="1">
      <alignment horizontal="center" vertical="center"/>
    </xf>
    <xf numFmtId="0" fontId="0" fillId="0" borderId="28" xfId="0" applyBorder="1" applyAlignment="1">
      <alignment horizontal="center" vertical="center"/>
    </xf>
    <xf numFmtId="0" fontId="0" fillId="0" borderId="0" xfId="0">
      <alignment vertical="center"/>
    </xf>
    <xf numFmtId="0" fontId="2" fillId="0" borderId="1" xfId="4" applyBorder="1">
      <alignment vertical="center"/>
    </xf>
    <xf numFmtId="0" fontId="6" fillId="0" borderId="2" xfId="4" applyFont="1" applyBorder="1">
      <alignment vertical="center"/>
    </xf>
    <xf numFmtId="0" fontId="25" fillId="0" borderId="0" xfId="4" applyFont="1" applyFill="1" applyBorder="1" applyAlignment="1">
      <alignment horizontal="distributed" vertical="center"/>
    </xf>
    <xf numFmtId="184" fontId="6" fillId="0" borderId="0" xfId="4" applyNumberFormat="1" applyFont="1" applyFill="1" applyBorder="1" applyAlignment="1">
      <alignment vertical="center"/>
    </xf>
    <xf numFmtId="0" fontId="33" fillId="3" borderId="12" xfId="4" applyFont="1" applyFill="1" applyBorder="1">
      <alignment vertical="center"/>
    </xf>
    <xf numFmtId="0" fontId="33" fillId="2" borderId="23" xfId="4" applyFont="1" applyFill="1" applyBorder="1">
      <alignment vertical="center"/>
    </xf>
    <xf numFmtId="0" fontId="33" fillId="2" borderId="2" xfId="4" applyFont="1" applyFill="1" applyBorder="1">
      <alignment vertical="center"/>
    </xf>
    <xf numFmtId="0" fontId="33" fillId="2" borderId="16" xfId="4" applyNumberFormat="1" applyFont="1" applyFill="1" applyBorder="1">
      <alignment vertical="center"/>
    </xf>
    <xf numFmtId="0" fontId="6" fillId="0" borderId="0" xfId="4" applyFont="1" applyBorder="1" applyAlignment="1">
      <alignment horizontal="left" vertical="center" shrinkToFit="1"/>
    </xf>
    <xf numFmtId="0" fontId="33" fillId="3" borderId="14" xfId="4" applyFont="1" applyFill="1" applyBorder="1">
      <alignment vertical="center"/>
    </xf>
    <xf numFmtId="0" fontId="5" fillId="0" borderId="0" xfId="4" applyFont="1" applyBorder="1" applyAlignment="1">
      <alignment horizontal="left" vertical="center" shrinkToFit="1"/>
    </xf>
    <xf numFmtId="0" fontId="33" fillId="3" borderId="25" xfId="4" applyFont="1" applyFill="1" applyBorder="1">
      <alignment vertical="center"/>
    </xf>
    <xf numFmtId="0" fontId="33" fillId="3" borderId="26" xfId="4" applyFont="1" applyFill="1" applyBorder="1">
      <alignment vertical="center"/>
    </xf>
    <xf numFmtId="0" fontId="33" fillId="3" borderId="27" xfId="4" applyFont="1" applyFill="1" applyBorder="1">
      <alignment vertical="center"/>
    </xf>
    <xf numFmtId="0" fontId="6" fillId="3" borderId="0" xfId="4" applyFont="1" applyFill="1" applyBorder="1">
      <alignment vertical="center"/>
    </xf>
    <xf numFmtId="0" fontId="33" fillId="3" borderId="23" xfId="4" applyFont="1" applyFill="1" applyBorder="1" applyAlignment="1">
      <alignment horizontal="center" vertical="center" shrinkToFit="1"/>
    </xf>
    <xf numFmtId="0" fontId="33" fillId="3" borderId="2" xfId="4" applyFont="1" applyFill="1" applyBorder="1" applyAlignment="1">
      <alignment horizontal="center" vertical="center" shrinkToFit="1"/>
    </xf>
    <xf numFmtId="0" fontId="33" fillId="3" borderId="27" xfId="4" applyFont="1" applyFill="1" applyBorder="1" applyAlignment="1">
      <alignment horizontal="right" vertical="center"/>
    </xf>
    <xf numFmtId="0" fontId="5" fillId="0" borderId="23" xfId="4" applyFont="1" applyBorder="1" applyAlignment="1">
      <alignment vertical="center" shrinkToFit="1"/>
    </xf>
    <xf numFmtId="0" fontId="5" fillId="0" borderId="2" xfId="4" applyFont="1" applyBorder="1" applyAlignment="1">
      <alignment vertical="center" shrinkToFit="1"/>
    </xf>
    <xf numFmtId="0" fontId="5" fillId="0" borderId="16" xfId="4" applyFont="1" applyBorder="1" applyAlignment="1">
      <alignment vertical="center" shrinkToFit="1"/>
    </xf>
    <xf numFmtId="0" fontId="33" fillId="3" borderId="49" xfId="4" applyFont="1" applyFill="1" applyBorder="1">
      <alignment vertical="center"/>
    </xf>
    <xf numFmtId="0" fontId="33" fillId="3" borderId="26" xfId="4" applyFont="1" applyFill="1" applyBorder="1" applyAlignment="1">
      <alignment horizontal="center" vertical="center" shrinkToFit="1"/>
    </xf>
    <xf numFmtId="0" fontId="33" fillId="3" borderId="27" xfId="4" applyFont="1" applyFill="1" applyBorder="1" applyAlignment="1">
      <alignment horizontal="center" vertical="center" shrinkToFit="1"/>
    </xf>
    <xf numFmtId="0" fontId="5" fillId="0" borderId="0" xfId="4" applyFont="1" applyBorder="1" applyAlignment="1">
      <alignment vertical="center" shrinkToFit="1"/>
    </xf>
    <xf numFmtId="0" fontId="5" fillId="0" borderId="0" xfId="4" applyFont="1" applyBorder="1">
      <alignment vertical="center"/>
    </xf>
    <xf numFmtId="0" fontId="6" fillId="3" borderId="27" xfId="4" applyFont="1" applyFill="1" applyBorder="1">
      <alignment vertical="center"/>
    </xf>
    <xf numFmtId="0" fontId="6" fillId="3" borderId="16" xfId="4" applyFont="1" applyFill="1" applyBorder="1">
      <alignment vertical="center"/>
    </xf>
    <xf numFmtId="0" fontId="5" fillId="0" borderId="1" xfId="4" applyFont="1" applyBorder="1" applyAlignment="1">
      <alignment vertical="center" shrinkToFit="1"/>
    </xf>
    <xf numFmtId="0" fontId="33" fillId="3" borderId="2" xfId="4" applyFont="1" applyFill="1" applyBorder="1">
      <alignment vertical="center"/>
    </xf>
    <xf numFmtId="0" fontId="6" fillId="3" borderId="0" xfId="4" applyFont="1" applyFill="1">
      <alignment vertical="center"/>
    </xf>
    <xf numFmtId="0" fontId="5" fillId="3" borderId="23" xfId="4" applyFont="1" applyFill="1" applyBorder="1" applyAlignment="1">
      <alignment vertical="center" shrinkToFit="1"/>
    </xf>
    <xf numFmtId="0" fontId="5" fillId="3" borderId="2" xfId="4" applyFont="1" applyFill="1" applyBorder="1" applyAlignment="1">
      <alignment vertical="center" shrinkToFit="1"/>
    </xf>
    <xf numFmtId="0" fontId="5" fillId="3" borderId="16" xfId="4" applyFont="1" applyFill="1" applyBorder="1" applyAlignment="1">
      <alignment vertical="center" shrinkToFit="1"/>
    </xf>
    <xf numFmtId="0" fontId="33" fillId="0" borderId="1" xfId="4" applyFont="1" applyBorder="1" applyAlignment="1">
      <alignment horizontal="center" vertical="center" shrinkToFit="1"/>
    </xf>
    <xf numFmtId="0" fontId="6" fillId="0" borderId="23" xfId="4" applyFont="1" applyBorder="1" applyAlignment="1">
      <alignment vertical="center" shrinkToFit="1"/>
    </xf>
    <xf numFmtId="0" fontId="6" fillId="0" borderId="2" xfId="4" applyFont="1" applyBorder="1" applyAlignment="1">
      <alignment vertical="center" shrinkToFit="1"/>
    </xf>
    <xf numFmtId="0" fontId="33" fillId="3" borderId="0" xfId="4" applyFont="1" applyFill="1" applyBorder="1">
      <alignment vertical="center"/>
    </xf>
    <xf numFmtId="0" fontId="33" fillId="3" borderId="0" xfId="4" applyFont="1" applyFill="1" applyBorder="1" applyAlignment="1">
      <alignment horizontal="center" vertical="center" shrinkToFit="1"/>
    </xf>
    <xf numFmtId="0" fontId="33" fillId="3" borderId="0" xfId="4" applyFont="1" applyFill="1" applyBorder="1" applyAlignment="1">
      <alignment horizontal="right" vertical="center"/>
    </xf>
    <xf numFmtId="0" fontId="33" fillId="0" borderId="23" xfId="4" applyFont="1" applyFill="1" applyBorder="1">
      <alignment vertical="center"/>
    </xf>
    <xf numFmtId="0" fontId="33" fillId="0" borderId="2" xfId="4" applyFont="1" applyFill="1" applyBorder="1">
      <alignment vertical="center"/>
    </xf>
    <xf numFmtId="0" fontId="74" fillId="0" borderId="2" xfId="4" applyFont="1" applyFill="1" applyBorder="1" applyAlignment="1">
      <alignment horizontal="right" vertical="center"/>
    </xf>
    <xf numFmtId="0" fontId="33" fillId="0" borderId="2" xfId="4" applyFont="1" applyBorder="1">
      <alignment vertical="center"/>
    </xf>
    <xf numFmtId="0" fontId="74" fillId="0" borderId="16" xfId="4" applyFont="1" applyFill="1" applyBorder="1" applyAlignment="1">
      <alignment horizontal="right" vertical="center"/>
    </xf>
    <xf numFmtId="0" fontId="6" fillId="0" borderId="16" xfId="4" applyFont="1" applyBorder="1" applyAlignment="1">
      <alignment vertical="center" shrinkToFit="1"/>
    </xf>
    <xf numFmtId="0" fontId="5" fillId="0" borderId="0" xfId="4" applyFont="1">
      <alignment vertical="center"/>
    </xf>
    <xf numFmtId="0" fontId="2" fillId="0" borderId="31" xfId="4" applyBorder="1">
      <alignment vertical="center"/>
    </xf>
    <xf numFmtId="0" fontId="2" fillId="0" borderId="50" xfId="4" applyBorder="1">
      <alignment vertical="center"/>
    </xf>
    <xf numFmtId="0" fontId="2" fillId="0" borderId="51" xfId="4" applyBorder="1">
      <alignment vertical="center"/>
    </xf>
    <xf numFmtId="0" fontId="86" fillId="0" borderId="1" xfId="0" applyFont="1" applyBorder="1">
      <alignment vertical="center"/>
    </xf>
    <xf numFmtId="0" fontId="75" fillId="0" borderId="1" xfId="4" applyFont="1" applyBorder="1">
      <alignment vertical="center"/>
    </xf>
    <xf numFmtId="0" fontId="0" fillId="0" borderId="1" xfId="0" applyBorder="1">
      <alignment vertical="center"/>
    </xf>
    <xf numFmtId="0" fontId="0" fillId="0" borderId="0" xfId="0" applyBorder="1">
      <alignment vertical="center"/>
    </xf>
    <xf numFmtId="0" fontId="0" fillId="0" borderId="0" xfId="0">
      <alignment vertical="center"/>
    </xf>
    <xf numFmtId="0" fontId="0" fillId="0" borderId="0" xfId="0" applyProtection="1">
      <alignment vertical="center"/>
    </xf>
    <xf numFmtId="0" fontId="20" fillId="0" borderId="0" xfId="0" applyFont="1" applyProtection="1">
      <alignment vertical="center"/>
    </xf>
    <xf numFmtId="0" fontId="22" fillId="0" borderId="0" xfId="0" applyFont="1" applyProtection="1">
      <alignment vertical="center"/>
    </xf>
    <xf numFmtId="0" fontId="23" fillId="0" borderId="0" xfId="0" applyFont="1" applyProtection="1">
      <alignment vertical="center"/>
    </xf>
    <xf numFmtId="0" fontId="24" fillId="0" borderId="0" xfId="0" applyFont="1" applyProtection="1">
      <alignment vertical="center"/>
    </xf>
    <xf numFmtId="0" fontId="10" fillId="0" borderId="0" xfId="0" applyFont="1" applyProtection="1">
      <alignment vertical="center"/>
    </xf>
    <xf numFmtId="0" fontId="10" fillId="0" borderId="0" xfId="0" applyFont="1" applyAlignment="1" applyProtection="1">
      <alignment horizontal="right" vertical="center"/>
    </xf>
    <xf numFmtId="0" fontId="6" fillId="0" borderId="0" xfId="0" applyFont="1" applyBorder="1" applyProtection="1">
      <alignment vertical="center"/>
    </xf>
    <xf numFmtId="0" fontId="6" fillId="0" borderId="0" xfId="0" applyFont="1" applyBorder="1" applyAlignment="1" applyProtection="1">
      <alignment vertical="center"/>
    </xf>
    <xf numFmtId="0" fontId="6" fillId="0" borderId="0" xfId="0" applyFont="1" applyProtection="1">
      <alignment vertical="center"/>
    </xf>
    <xf numFmtId="0" fontId="25" fillId="0" borderId="0" xfId="0" applyFont="1" applyFill="1" applyBorder="1" applyAlignment="1" applyProtection="1">
      <alignment horizontal="distributed" vertical="center"/>
    </xf>
    <xf numFmtId="0" fontId="6"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184" fontId="6" fillId="0" borderId="0" xfId="0" applyNumberFormat="1" applyFont="1" applyFill="1" applyBorder="1" applyAlignment="1" applyProtection="1">
      <alignment vertical="center"/>
    </xf>
    <xf numFmtId="0" fontId="6" fillId="0" borderId="0" xfId="0" applyFont="1" applyBorder="1" applyAlignment="1" applyProtection="1">
      <alignment horizontal="left" vertical="center"/>
    </xf>
    <xf numFmtId="0" fontId="5" fillId="0"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Border="1" applyAlignment="1" applyProtection="1">
      <alignment horizontal="left" vertical="center"/>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center" vertical="center"/>
    </xf>
    <xf numFmtId="0" fontId="5" fillId="0" borderId="13" xfId="0" applyFont="1" applyFill="1" applyBorder="1" applyAlignment="1" applyProtection="1">
      <alignment horizontal="left" vertical="center"/>
    </xf>
    <xf numFmtId="0" fontId="5" fillId="0" borderId="13" xfId="0" applyFont="1" applyBorder="1" applyProtection="1">
      <alignment vertical="center"/>
    </xf>
    <xf numFmtId="0" fontId="5" fillId="0" borderId="13" xfId="0" applyFont="1" applyBorder="1" applyAlignment="1" applyProtection="1">
      <alignment horizontal="left" vertical="center"/>
    </xf>
    <xf numFmtId="0" fontId="5" fillId="0" borderId="32" xfId="0" applyFont="1" applyBorder="1" applyAlignment="1" applyProtection="1">
      <alignment horizontal="left" vertical="center"/>
    </xf>
    <xf numFmtId="0" fontId="5" fillId="0" borderId="14" xfId="0" applyFont="1" applyFill="1" applyBorder="1" applyAlignment="1" applyProtection="1">
      <alignment horizontal="center" vertical="center"/>
    </xf>
    <xf numFmtId="0" fontId="5" fillId="0" borderId="0" xfId="0" applyFont="1" applyBorder="1" applyProtection="1">
      <alignment vertical="center"/>
    </xf>
    <xf numFmtId="0" fontId="7" fillId="0" borderId="0" xfId="0" applyFont="1" applyBorder="1" applyProtection="1">
      <alignment vertical="center"/>
    </xf>
    <xf numFmtId="0" fontId="5" fillId="0" borderId="33" xfId="0" applyFont="1" applyBorder="1" applyAlignment="1" applyProtection="1">
      <alignment horizontal="left" vertical="center"/>
    </xf>
    <xf numFmtId="0" fontId="11" fillId="0" borderId="0" xfId="0" applyFont="1" applyProtection="1">
      <alignment vertical="center"/>
    </xf>
    <xf numFmtId="0" fontId="7" fillId="0" borderId="0" xfId="0" applyFont="1" applyProtection="1">
      <alignment vertical="center"/>
    </xf>
    <xf numFmtId="0" fontId="7" fillId="0" borderId="14" xfId="0" applyFont="1" applyBorder="1" applyProtection="1">
      <alignment vertical="center"/>
    </xf>
    <xf numFmtId="0" fontId="7" fillId="0" borderId="33" xfId="0" applyFont="1" applyBorder="1" applyProtection="1">
      <alignment vertical="center"/>
    </xf>
    <xf numFmtId="0" fontId="27" fillId="0" borderId="19" xfId="0" applyFont="1" applyFill="1" applyBorder="1" applyAlignment="1" applyProtection="1">
      <alignment horizontal="left" vertical="center"/>
    </xf>
    <xf numFmtId="0" fontId="28" fillId="0" borderId="19" xfId="0" applyFont="1" applyFill="1" applyBorder="1" applyAlignment="1" applyProtection="1">
      <alignment horizontal="center" vertical="center"/>
    </xf>
    <xf numFmtId="0" fontId="18" fillId="0" borderId="19" xfId="0" applyFont="1" applyFill="1" applyBorder="1" applyAlignment="1" applyProtection="1">
      <alignment horizontal="left" vertical="center"/>
    </xf>
    <xf numFmtId="0" fontId="18" fillId="0" borderId="19" xfId="0" applyFont="1" applyFill="1" applyBorder="1" applyAlignment="1" applyProtection="1">
      <alignment horizontal="left" vertical="center" shrinkToFit="1"/>
    </xf>
    <xf numFmtId="0" fontId="29" fillId="0" borderId="19" xfId="0" applyFont="1" applyFill="1" applyBorder="1" applyAlignment="1" applyProtection="1">
      <alignment horizontal="center" vertical="center"/>
    </xf>
    <xf numFmtId="0" fontId="29" fillId="0" borderId="53" xfId="0" applyFont="1" applyFill="1" applyBorder="1" applyAlignment="1" applyProtection="1">
      <alignment horizontal="center" vertical="center"/>
    </xf>
    <xf numFmtId="0" fontId="0" fillId="0" borderId="31" xfId="0" applyBorder="1" applyProtection="1">
      <alignment vertical="center"/>
    </xf>
    <xf numFmtId="0" fontId="7" fillId="0" borderId="24" xfId="0" applyFont="1" applyFill="1" applyBorder="1" applyAlignment="1" applyProtection="1">
      <alignment vertical="center"/>
    </xf>
    <xf numFmtId="0" fontId="7" fillId="0" borderId="12" xfId="0" applyFont="1" applyFill="1" applyBorder="1" applyAlignment="1" applyProtection="1">
      <alignment vertical="center"/>
    </xf>
    <xf numFmtId="0" fontId="7" fillId="0" borderId="13" xfId="0" applyFont="1" applyFill="1" applyBorder="1" applyAlignment="1" applyProtection="1">
      <alignment vertical="center"/>
    </xf>
    <xf numFmtId="0" fontId="7" fillId="0" borderId="2" xfId="0" applyFont="1" applyFill="1" applyBorder="1" applyProtection="1">
      <alignment vertical="center"/>
    </xf>
    <xf numFmtId="0" fontId="7" fillId="0" borderId="2" xfId="0" applyFont="1" applyFill="1" applyBorder="1" applyAlignment="1" applyProtection="1">
      <alignment horizontal="left" vertical="center"/>
    </xf>
    <xf numFmtId="0" fontId="7" fillId="0" borderId="2" xfId="0" applyFont="1" applyFill="1" applyBorder="1" applyAlignment="1" applyProtection="1">
      <alignment horizontal="left" vertical="center" shrinkToFit="1"/>
    </xf>
    <xf numFmtId="0" fontId="26" fillId="0" borderId="2" xfId="0" applyFont="1" applyFill="1" applyBorder="1" applyProtection="1">
      <alignment vertical="center"/>
    </xf>
    <xf numFmtId="0" fontId="26" fillId="0" borderId="11" xfId="0" applyFont="1" applyFill="1" applyBorder="1" applyProtection="1">
      <alignment vertical="center"/>
    </xf>
    <xf numFmtId="0" fontId="7" fillId="0" borderId="24" xfId="0" applyFont="1" applyBorder="1" applyAlignment="1" applyProtection="1">
      <alignment vertical="center"/>
    </xf>
    <xf numFmtId="0" fontId="7" fillId="0" borderId="2" xfId="0" applyFont="1" applyBorder="1" applyAlignment="1" applyProtection="1">
      <alignment horizontal="left" vertical="center"/>
    </xf>
    <xf numFmtId="0" fontId="7" fillId="0" borderId="1" xfId="0" applyFont="1" applyBorder="1" applyProtection="1">
      <alignment vertical="center"/>
    </xf>
    <xf numFmtId="0" fontId="7" fillId="0" borderId="23" xfId="0" applyFont="1" applyBorder="1" applyProtection="1">
      <alignment vertical="center"/>
    </xf>
    <xf numFmtId="0" fontId="11" fillId="0" borderId="2" xfId="0" applyFont="1" applyBorder="1" applyProtection="1">
      <alignment vertical="center"/>
    </xf>
    <xf numFmtId="0" fontId="11" fillId="0" borderId="16" xfId="0" applyFont="1" applyBorder="1" applyProtection="1">
      <alignment vertical="center"/>
    </xf>
    <xf numFmtId="0" fontId="7" fillId="0" borderId="2" xfId="0" applyFont="1" applyBorder="1" applyAlignment="1" applyProtection="1">
      <alignment horizontal="left" vertical="center" shrinkToFit="1"/>
    </xf>
    <xf numFmtId="0" fontId="0" fillId="0" borderId="1" xfId="0" applyBorder="1" applyProtection="1">
      <alignment vertical="center"/>
    </xf>
    <xf numFmtId="0" fontId="7" fillId="0" borderId="12" xfId="0" applyFont="1" applyBorder="1" applyAlignment="1" applyProtection="1">
      <alignment vertical="center"/>
    </xf>
    <xf numFmtId="0" fontId="7" fillId="0" borderId="13" xfId="0" applyFont="1" applyBorder="1" applyAlignment="1" applyProtection="1">
      <alignment vertical="center"/>
    </xf>
    <xf numFmtId="0" fontId="7" fillId="0" borderId="2" xfId="0" applyFont="1" applyBorder="1" applyProtection="1">
      <alignment vertical="center"/>
    </xf>
    <xf numFmtId="0" fontId="11" fillId="0" borderId="2" xfId="0" applyFont="1" applyBorder="1" applyAlignment="1" applyProtection="1">
      <alignment horizontal="left" vertical="center"/>
    </xf>
    <xf numFmtId="0" fontId="11" fillId="0" borderId="2" xfId="0" applyFont="1" applyBorder="1" applyAlignment="1" applyProtection="1">
      <alignment horizontal="left" vertical="center" shrinkToFit="1"/>
    </xf>
    <xf numFmtId="0" fontId="26" fillId="0" borderId="2" xfId="0" applyFont="1" applyBorder="1" applyProtection="1">
      <alignment vertical="center"/>
    </xf>
    <xf numFmtId="0" fontId="30" fillId="0" borderId="2" xfId="0" applyFont="1" applyBorder="1" applyProtection="1">
      <alignment vertical="center"/>
    </xf>
    <xf numFmtId="0" fontId="26" fillId="0" borderId="11" xfId="0" applyFont="1" applyBorder="1" applyProtection="1">
      <alignment vertical="center"/>
    </xf>
    <xf numFmtId="0" fontId="7" fillId="0" borderId="25" xfId="0" applyFont="1" applyBorder="1" applyProtection="1">
      <alignment vertical="center"/>
    </xf>
    <xf numFmtId="0" fontId="7" fillId="0" borderId="26" xfId="0" applyFont="1" applyBorder="1" applyProtection="1">
      <alignment vertical="center"/>
    </xf>
    <xf numFmtId="0" fontId="7" fillId="0" borderId="2" xfId="0" applyFont="1" applyBorder="1" applyAlignment="1" applyProtection="1">
      <alignment horizontal="center" vertical="center"/>
    </xf>
    <xf numFmtId="0" fontId="7" fillId="0" borderId="28" xfId="0" applyFont="1" applyBorder="1" applyAlignment="1" applyProtection="1">
      <alignment vertical="center"/>
    </xf>
    <xf numFmtId="0" fontId="7" fillId="0" borderId="15" xfId="0" applyFont="1" applyBorder="1" applyProtection="1">
      <alignment vertical="center"/>
    </xf>
    <xf numFmtId="0" fontId="7" fillId="0" borderId="29" xfId="0" applyFont="1" applyBorder="1" applyProtection="1">
      <alignment vertical="center"/>
    </xf>
    <xf numFmtId="0" fontId="31" fillId="0" borderId="19" xfId="0" applyFont="1" applyBorder="1" applyProtection="1">
      <alignment vertical="center"/>
    </xf>
    <xf numFmtId="0" fontId="7" fillId="0" borderId="19" xfId="0" applyFont="1" applyBorder="1" applyAlignment="1" applyProtection="1">
      <alignment horizontal="left" vertical="center"/>
    </xf>
    <xf numFmtId="0" fontId="11" fillId="0" borderId="19" xfId="0" applyFont="1" applyBorder="1" applyAlignment="1" applyProtection="1">
      <alignment horizontal="left" vertical="center"/>
    </xf>
    <xf numFmtId="0" fontId="7" fillId="0" borderId="19" xfId="0" applyFont="1" applyBorder="1" applyAlignment="1" applyProtection="1">
      <alignment horizontal="left" vertical="center" shrinkToFit="1"/>
    </xf>
    <xf numFmtId="0" fontId="11" fillId="0" borderId="19" xfId="0" applyFont="1" applyBorder="1" applyAlignment="1" applyProtection="1">
      <alignment horizontal="left" vertical="center" shrinkToFit="1"/>
    </xf>
    <xf numFmtId="0" fontId="26" fillId="0" borderId="19" xfId="0" applyFont="1" applyBorder="1" applyProtection="1">
      <alignment vertical="center"/>
    </xf>
    <xf numFmtId="0" fontId="30" fillId="0" borderId="19" xfId="0" applyFont="1" applyBorder="1" applyProtection="1">
      <alignment vertical="center"/>
    </xf>
    <xf numFmtId="0" fontId="26" fillId="0" borderId="53" xfId="0" applyFont="1" applyBorder="1" applyProtection="1">
      <alignment vertical="center"/>
    </xf>
    <xf numFmtId="0" fontId="7" fillId="0" borderId="12" xfId="0" applyFont="1" applyBorder="1" applyProtection="1">
      <alignment vertical="center"/>
    </xf>
    <xf numFmtId="0" fontId="7" fillId="0" borderId="13" xfId="0" applyFont="1" applyBorder="1" applyProtection="1">
      <alignment vertical="center"/>
    </xf>
    <xf numFmtId="0" fontId="11" fillId="0" borderId="13" xfId="0" applyFont="1" applyBorder="1" applyProtection="1">
      <alignment vertical="center"/>
    </xf>
    <xf numFmtId="0" fontId="7" fillId="0" borderId="13" xfId="0" applyFont="1" applyBorder="1" applyAlignment="1" applyProtection="1">
      <alignment horizontal="left" vertical="center" shrinkToFit="1"/>
    </xf>
    <xf numFmtId="0" fontId="11" fillId="0" borderId="13" xfId="0" applyFont="1" applyBorder="1" applyAlignment="1" applyProtection="1">
      <alignment horizontal="left" vertical="center" shrinkToFit="1"/>
    </xf>
    <xf numFmtId="0" fontId="0" fillId="0" borderId="0" xfId="0" applyBorder="1" applyProtection="1">
      <alignment vertical="center"/>
    </xf>
    <xf numFmtId="0" fontId="11" fillId="0" borderId="0" xfId="0" applyFont="1" applyBorder="1" applyProtection="1">
      <alignment vertical="center"/>
    </xf>
    <xf numFmtId="0" fontId="7" fillId="0" borderId="0" xfId="0" applyFont="1" applyBorder="1" applyAlignment="1" applyProtection="1">
      <alignment horizontal="left" vertical="center" shrinkToFit="1"/>
    </xf>
    <xf numFmtId="0" fontId="11" fillId="0" borderId="0" xfId="0" applyFont="1" applyBorder="1" applyAlignment="1" applyProtection="1">
      <alignment horizontal="left" vertical="center" shrinkToFit="1"/>
    </xf>
    <xf numFmtId="190" fontId="0" fillId="0" borderId="0" xfId="0" applyNumberFormat="1" applyProtection="1">
      <alignment vertical="center"/>
    </xf>
    <xf numFmtId="0" fontId="11" fillId="0" borderId="0" xfId="0" applyFont="1" applyFill="1" applyProtection="1">
      <alignment vertical="center"/>
    </xf>
    <xf numFmtId="0" fontId="7" fillId="0" borderId="0" xfId="0" applyFont="1" applyFill="1" applyProtection="1">
      <alignment vertical="center"/>
    </xf>
    <xf numFmtId="0" fontId="7" fillId="0" borderId="14" xfId="0" applyFont="1" applyFill="1" applyBorder="1" applyProtection="1">
      <alignment vertical="center"/>
    </xf>
    <xf numFmtId="0" fontId="7" fillId="0" borderId="33" xfId="0" applyFont="1" applyFill="1" applyBorder="1" applyProtection="1">
      <alignment vertical="center"/>
    </xf>
    <xf numFmtId="0" fontId="5" fillId="0" borderId="14" xfId="0" applyFont="1" applyBorder="1" applyProtection="1">
      <alignment vertical="center"/>
    </xf>
    <xf numFmtId="0" fontId="5" fillId="0" borderId="33" xfId="0" applyFont="1" applyBorder="1" applyProtection="1">
      <alignment vertical="center"/>
    </xf>
    <xf numFmtId="0" fontId="5" fillId="0" borderId="26" xfId="0" applyFont="1" applyBorder="1" applyProtection="1">
      <alignment vertical="center"/>
    </xf>
    <xf numFmtId="0" fontId="5" fillId="0" borderId="27" xfId="0" applyFont="1" applyBorder="1" applyProtection="1">
      <alignment vertical="center"/>
    </xf>
    <xf numFmtId="0" fontId="5" fillId="0" borderId="34" xfId="0" applyFont="1" applyBorder="1" applyProtection="1">
      <alignment vertical="center"/>
    </xf>
    <xf numFmtId="0" fontId="0" fillId="0" borderId="0" xfId="0" applyFill="1" applyBorder="1" applyProtection="1">
      <alignment vertical="center"/>
    </xf>
    <xf numFmtId="0" fontId="6" fillId="0" borderId="12" xfId="0" applyFont="1" applyBorder="1" applyProtection="1">
      <alignment vertical="center"/>
    </xf>
    <xf numFmtId="0" fontId="6" fillId="0" borderId="13" xfId="0" applyFont="1" applyBorder="1" applyProtection="1">
      <alignment vertical="center"/>
    </xf>
    <xf numFmtId="0" fontId="6" fillId="0" borderId="32" xfId="0" applyFont="1" applyBorder="1" applyProtection="1">
      <alignment vertical="center"/>
    </xf>
    <xf numFmtId="0" fontId="6" fillId="0" borderId="14" xfId="0" applyFont="1" applyBorder="1" applyProtection="1">
      <alignment vertical="center"/>
    </xf>
    <xf numFmtId="0" fontId="35" fillId="0" borderId="0" xfId="0" applyFont="1" applyBorder="1" applyProtection="1">
      <alignment vertical="center"/>
    </xf>
    <xf numFmtId="0" fontId="6" fillId="0" borderId="33" xfId="0" applyFont="1" applyBorder="1" applyProtection="1">
      <alignment vertical="center"/>
    </xf>
    <xf numFmtId="0" fontId="6" fillId="0" borderId="26" xfId="0" applyFont="1" applyBorder="1" applyProtection="1">
      <alignment vertical="center"/>
    </xf>
    <xf numFmtId="0" fontId="32" fillId="0" borderId="27" xfId="0" applyFont="1" applyBorder="1" applyProtection="1">
      <alignment vertical="center"/>
    </xf>
    <xf numFmtId="0" fontId="6" fillId="0" borderId="27" xfId="0" applyFont="1" applyBorder="1" applyProtection="1">
      <alignment vertical="center"/>
    </xf>
    <xf numFmtId="0" fontId="6" fillId="0" borderId="34" xfId="0" applyFont="1" applyBorder="1" applyProtection="1">
      <alignment vertical="center"/>
    </xf>
    <xf numFmtId="0" fontId="33" fillId="0" borderId="0" xfId="0" applyFont="1" applyFill="1" applyBorder="1" applyAlignment="1" applyProtection="1">
      <alignment vertical="center"/>
    </xf>
    <xf numFmtId="0" fontId="0" fillId="0" borderId="0" xfId="0" applyFill="1" applyBorder="1" applyAlignment="1" applyProtection="1">
      <alignment vertical="center"/>
    </xf>
    <xf numFmtId="0" fontId="31" fillId="0" borderId="0" xfId="0" applyFont="1" applyProtection="1">
      <alignment vertical="center"/>
    </xf>
    <xf numFmtId="0" fontId="5" fillId="0" borderId="0" xfId="0" applyFont="1" applyAlignment="1" applyProtection="1">
      <alignment horizontal="right" vertical="center"/>
    </xf>
    <xf numFmtId="0" fontId="23" fillId="0" borderId="0" xfId="0" applyFont="1" applyFill="1" applyBorder="1" applyAlignment="1" applyProtection="1">
      <alignment horizontal="left" vertical="center"/>
    </xf>
    <xf numFmtId="0" fontId="34" fillId="0" borderId="0" xfId="0" applyFont="1" applyProtection="1">
      <alignment vertical="center"/>
    </xf>
    <xf numFmtId="0" fontId="35" fillId="0" borderId="0" xfId="0" applyFont="1" applyProtection="1">
      <alignment vertical="center"/>
    </xf>
    <xf numFmtId="0" fontId="6" fillId="0" borderId="54" xfId="0" applyFont="1" applyBorder="1" applyProtection="1">
      <alignment vertical="center"/>
    </xf>
    <xf numFmtId="0" fontId="5" fillId="0" borderId="55" xfId="0" applyFont="1" applyBorder="1" applyProtection="1">
      <alignment vertical="center"/>
    </xf>
    <xf numFmtId="0" fontId="5" fillId="0" borderId="56" xfId="0" applyFont="1" applyBorder="1" applyProtection="1">
      <alignment vertical="center"/>
    </xf>
    <xf numFmtId="0" fontId="6" fillId="0" borderId="57" xfId="0" applyFont="1" applyBorder="1" applyProtection="1">
      <alignment vertical="center"/>
    </xf>
    <xf numFmtId="0" fontId="15" fillId="0" borderId="0" xfId="0" applyFont="1" applyBorder="1" applyAlignment="1" applyProtection="1">
      <alignment vertical="center"/>
    </xf>
    <xf numFmtId="0" fontId="6" fillId="0" borderId="58" xfId="0" applyFont="1" applyBorder="1" applyProtection="1">
      <alignment vertical="center"/>
    </xf>
    <xf numFmtId="0" fontId="36" fillId="0" borderId="0" xfId="0" applyFont="1" applyProtection="1">
      <alignment vertical="center"/>
    </xf>
    <xf numFmtId="0" fontId="0" fillId="0" borderId="31" xfId="0" applyFill="1" applyBorder="1" applyProtection="1">
      <alignment vertical="center"/>
    </xf>
    <xf numFmtId="0" fontId="34" fillId="0" borderId="0" xfId="0" applyFont="1" applyBorder="1" applyProtection="1">
      <alignment vertical="center"/>
    </xf>
    <xf numFmtId="0" fontId="34" fillId="0" borderId="14" xfId="0" applyFont="1" applyBorder="1" applyProtection="1">
      <alignment vertical="center"/>
    </xf>
    <xf numFmtId="0" fontId="34" fillId="0" borderId="26" xfId="0" applyFont="1" applyBorder="1" applyProtection="1">
      <alignment vertical="center"/>
    </xf>
    <xf numFmtId="0" fontId="34" fillId="0" borderId="27" xfId="0" applyFont="1" applyBorder="1" applyProtection="1">
      <alignment vertical="center"/>
    </xf>
    <xf numFmtId="0" fontId="6" fillId="0" borderId="0" xfId="4" applyFont="1" applyAlignment="1" applyProtection="1">
      <alignment horizontal="center" vertical="center"/>
    </xf>
    <xf numFmtId="0" fontId="6" fillId="0" borderId="0" xfId="4" applyFont="1" applyProtection="1">
      <alignment vertical="center"/>
    </xf>
    <xf numFmtId="0" fontId="22" fillId="0" borderId="31" xfId="4" applyFont="1" applyBorder="1" applyAlignment="1" applyProtection="1">
      <alignment horizontal="center" vertical="center"/>
    </xf>
    <xf numFmtId="0" fontId="22" fillId="0" borderId="0" xfId="4" applyFont="1" applyBorder="1" applyAlignment="1" applyProtection="1">
      <alignment horizontal="center" vertical="center"/>
    </xf>
    <xf numFmtId="0" fontId="22" fillId="0" borderId="0" xfId="4" applyFont="1" applyProtection="1">
      <alignment vertical="center"/>
    </xf>
    <xf numFmtId="0" fontId="20" fillId="0" borderId="0" xfId="4" applyFont="1" applyProtection="1">
      <alignment vertical="center"/>
    </xf>
    <xf numFmtId="0" fontId="23" fillId="0" borderId="0" xfId="4" applyFont="1" applyProtection="1">
      <alignment vertical="center"/>
    </xf>
    <xf numFmtId="0" fontId="24" fillId="0" borderId="0" xfId="4" applyFont="1" applyProtection="1">
      <alignment vertical="center"/>
    </xf>
    <xf numFmtId="0" fontId="10" fillId="0" borderId="0" xfId="4" applyFont="1" applyProtection="1">
      <alignment vertical="center"/>
    </xf>
    <xf numFmtId="0" fontId="10" fillId="0" borderId="0" xfId="4" applyFont="1" applyAlignment="1" applyProtection="1">
      <alignment horizontal="right" vertical="center"/>
    </xf>
    <xf numFmtId="0" fontId="6" fillId="0" borderId="0" xfId="4" applyFont="1" applyBorder="1" applyProtection="1">
      <alignment vertical="center"/>
    </xf>
    <xf numFmtId="0" fontId="6" fillId="0" borderId="0" xfId="4" applyFont="1" applyBorder="1" applyAlignment="1" applyProtection="1">
      <alignment vertical="center"/>
    </xf>
    <xf numFmtId="0" fontId="5" fillId="0" borderId="13" xfId="4" applyFont="1" applyFill="1" applyBorder="1" applyAlignment="1" applyProtection="1">
      <alignment horizontal="center" vertical="center"/>
    </xf>
    <xf numFmtId="0" fontId="5" fillId="0" borderId="0" xfId="4" applyFont="1" applyFill="1" applyBorder="1" applyAlignment="1" applyProtection="1">
      <alignment horizontal="center" vertical="center"/>
    </xf>
    <xf numFmtId="0" fontId="48" fillId="0" borderId="0" xfId="4" applyFont="1" applyFill="1" applyProtection="1">
      <alignment vertical="center"/>
    </xf>
    <xf numFmtId="0" fontId="49" fillId="0" borderId="0" xfId="4" applyFont="1" applyFill="1" applyAlignment="1" applyProtection="1">
      <alignment vertical="top"/>
    </xf>
    <xf numFmtId="0" fontId="46" fillId="0" borderId="0" xfId="4" applyFont="1" applyAlignment="1" applyProtection="1">
      <alignment vertical="center"/>
    </xf>
    <xf numFmtId="0" fontId="22" fillId="0" borderId="1" xfId="4" applyFont="1" applyBorder="1" applyAlignment="1" applyProtection="1">
      <alignment horizontal="center" vertical="center"/>
    </xf>
    <xf numFmtId="0" fontId="22" fillId="0" borderId="0" xfId="4" applyFont="1" applyFill="1" applyProtection="1">
      <alignment vertical="center"/>
    </xf>
    <xf numFmtId="0" fontId="50" fillId="0" borderId="0" xfId="4" applyFont="1" applyFill="1" applyProtection="1">
      <alignment vertical="center"/>
    </xf>
    <xf numFmtId="0" fontId="24" fillId="0" borderId="0" xfId="4" applyFont="1" applyFill="1" applyAlignment="1" applyProtection="1">
      <alignment horizontal="right" vertical="top"/>
    </xf>
    <xf numFmtId="0" fontId="10" fillId="0" borderId="0" xfId="4" applyFont="1" applyFill="1" applyProtection="1">
      <alignment vertical="center"/>
    </xf>
    <xf numFmtId="0" fontId="51" fillId="0" borderId="0" xfId="4" applyFont="1" applyFill="1" applyProtection="1">
      <alignment vertical="center"/>
    </xf>
    <xf numFmtId="0" fontId="52" fillId="0" borderId="0" xfId="4" applyFont="1" applyFill="1" applyProtection="1">
      <alignment vertical="center"/>
    </xf>
    <xf numFmtId="0" fontId="52" fillId="0" borderId="0" xfId="4" applyFont="1" applyFill="1" applyBorder="1" applyAlignment="1" applyProtection="1">
      <alignment horizontal="center" vertical="center"/>
    </xf>
    <xf numFmtId="0" fontId="52" fillId="0" borderId="0" xfId="4" applyFont="1" applyFill="1" applyBorder="1" applyAlignment="1" applyProtection="1">
      <alignment horizontal="left" vertical="center"/>
    </xf>
    <xf numFmtId="0" fontId="48" fillId="0" borderId="0" xfId="4" applyFont="1" applyFill="1" applyBorder="1" applyProtection="1">
      <alignment vertical="center"/>
    </xf>
    <xf numFmtId="0" fontId="10" fillId="3" borderId="6" xfId="4" applyFont="1" applyFill="1" applyBorder="1" applyProtection="1">
      <alignment vertical="center"/>
    </xf>
    <xf numFmtId="0" fontId="8" fillId="3" borderId="7" xfId="4" applyFont="1" applyFill="1" applyBorder="1" applyProtection="1">
      <alignment vertical="center"/>
    </xf>
    <xf numFmtId="0" fontId="28" fillId="0" borderId="24" xfId="4" applyFont="1" applyFill="1" applyBorder="1" applyProtection="1">
      <alignment vertical="center"/>
    </xf>
    <xf numFmtId="0" fontId="49" fillId="0" borderId="35" xfId="4" applyFont="1" applyFill="1" applyBorder="1" applyAlignment="1" applyProtection="1">
      <alignment vertical="top"/>
    </xf>
    <xf numFmtId="0" fontId="87" fillId="0" borderId="0" xfId="4" applyFont="1" applyFill="1" applyBorder="1" applyAlignment="1" applyProtection="1">
      <alignment horizontal="left" vertical="center"/>
    </xf>
    <xf numFmtId="0" fontId="5" fillId="0" borderId="0" xfId="4" applyFont="1" applyFill="1" applyBorder="1" applyAlignment="1" applyProtection="1">
      <alignment vertical="center"/>
    </xf>
    <xf numFmtId="0" fontId="2" fillId="0" borderId="0" xfId="4" applyFont="1" applyFill="1" applyBorder="1" applyProtection="1">
      <alignment vertical="center"/>
    </xf>
    <xf numFmtId="0" fontId="2" fillId="0" borderId="24" xfId="4" quotePrefix="1" applyFont="1" applyFill="1" applyBorder="1" applyProtection="1">
      <alignment vertical="center"/>
    </xf>
    <xf numFmtId="0" fontId="2" fillId="0" borderId="0" xfId="4" quotePrefix="1" applyFont="1" applyFill="1" applyBorder="1" applyProtection="1">
      <alignment vertical="center"/>
    </xf>
    <xf numFmtId="0" fontId="37" fillId="0" borderId="35" xfId="4" applyFont="1" applyFill="1" applyBorder="1" applyAlignment="1" applyProtection="1">
      <alignment vertical="top"/>
    </xf>
    <xf numFmtId="0" fontId="2" fillId="0" borderId="0" xfId="4" applyFont="1" applyFill="1" applyProtection="1">
      <alignment vertical="center"/>
    </xf>
    <xf numFmtId="0" fontId="2" fillId="0" borderId="24" xfId="4" applyFont="1" applyFill="1" applyBorder="1" applyProtection="1">
      <alignment vertical="center"/>
    </xf>
    <xf numFmtId="0" fontId="48" fillId="0" borderId="24" xfId="4" applyFont="1" applyFill="1" applyBorder="1" applyProtection="1">
      <alignment vertical="center"/>
    </xf>
    <xf numFmtId="0" fontId="49" fillId="0" borderId="35" xfId="4" applyFont="1" applyFill="1" applyBorder="1" applyAlignment="1" applyProtection="1">
      <alignment horizontal="right" vertical="top"/>
    </xf>
    <xf numFmtId="0" fontId="49" fillId="0" borderId="35" xfId="4" applyFont="1" applyFill="1" applyBorder="1" applyAlignment="1" applyProtection="1">
      <alignment horizontal="center" vertical="top"/>
    </xf>
    <xf numFmtId="0" fontId="48" fillId="0" borderId="59" xfId="4" applyFont="1" applyFill="1" applyBorder="1" applyProtection="1">
      <alignment vertical="center"/>
    </xf>
    <xf numFmtId="0" fontId="48" fillId="0" borderId="27" xfId="4" applyFont="1" applyFill="1" applyBorder="1" applyProtection="1">
      <alignment vertical="center"/>
    </xf>
    <xf numFmtId="0" fontId="10" fillId="3" borderId="60" xfId="4" applyFont="1" applyFill="1" applyBorder="1" applyProtection="1">
      <alignment vertical="center"/>
    </xf>
    <xf numFmtId="0" fontId="8" fillId="3" borderId="13" xfId="4" applyFont="1" applyFill="1" applyBorder="1" applyProtection="1">
      <alignment vertical="center"/>
    </xf>
    <xf numFmtId="0" fontId="48" fillId="0" borderId="28" xfId="4" applyFont="1" applyFill="1" applyBorder="1" applyProtection="1">
      <alignment vertical="center"/>
    </xf>
    <xf numFmtId="0" fontId="48" fillId="0" borderId="17" xfId="4" applyFont="1" applyFill="1" applyBorder="1" applyProtection="1">
      <alignment vertical="center"/>
    </xf>
    <xf numFmtId="0" fontId="49" fillId="0" borderId="5" xfId="4" applyFont="1" applyFill="1" applyBorder="1" applyAlignment="1" applyProtection="1">
      <alignment vertical="top"/>
    </xf>
    <xf numFmtId="0" fontId="47" fillId="0" borderId="0" xfId="4" applyFont="1" applyFill="1" applyProtection="1">
      <alignment vertical="center"/>
    </xf>
    <xf numFmtId="0" fontId="34" fillId="0" borderId="0" xfId="4" applyFont="1" applyFill="1" applyAlignment="1" applyProtection="1">
      <alignment vertical="top"/>
    </xf>
    <xf numFmtId="0" fontId="31" fillId="0" borderId="23" xfId="4" applyFont="1" applyFill="1" applyBorder="1" applyProtection="1">
      <alignment vertical="center"/>
    </xf>
    <xf numFmtId="0" fontId="47" fillId="0" borderId="2" xfId="4" applyFont="1" applyFill="1" applyBorder="1" applyProtection="1">
      <alignment vertical="center"/>
    </xf>
    <xf numFmtId="0" fontId="34" fillId="0" borderId="16" xfId="4" applyFont="1" applyFill="1" applyBorder="1" applyAlignment="1" applyProtection="1">
      <alignment vertical="top"/>
    </xf>
    <xf numFmtId="0" fontId="9" fillId="0" borderId="0" xfId="4" applyFont="1" applyProtection="1">
      <alignment vertical="center"/>
    </xf>
    <xf numFmtId="0" fontId="23" fillId="0" borderId="0" xfId="4" applyFont="1" applyFill="1" applyProtection="1">
      <alignment vertical="center"/>
    </xf>
    <xf numFmtId="0" fontId="24" fillId="0" borderId="0" xfId="4" applyFont="1" applyFill="1" applyProtection="1">
      <alignment vertical="center"/>
    </xf>
    <xf numFmtId="0" fontId="6" fillId="0" borderId="0" xfId="4" applyFont="1" applyBorder="1" applyAlignment="1" applyProtection="1">
      <alignment horizontal="left" vertical="center"/>
    </xf>
    <xf numFmtId="0" fontId="5" fillId="0" borderId="0" xfId="4" applyFont="1" applyFill="1" applyBorder="1" applyAlignment="1" applyProtection="1">
      <alignment horizontal="left" vertical="center"/>
    </xf>
    <xf numFmtId="0" fontId="56" fillId="0" borderId="0" xfId="4" applyFont="1" applyFill="1" applyBorder="1" applyAlignment="1" applyProtection="1">
      <alignment vertical="center"/>
    </xf>
    <xf numFmtId="0" fontId="6" fillId="0" borderId="0" xfId="4" applyFont="1" applyFill="1" applyBorder="1" applyProtection="1">
      <alignment vertical="center"/>
    </xf>
    <xf numFmtId="0" fontId="6" fillId="0" borderId="0" xfId="4" applyFont="1" applyFill="1" applyBorder="1" applyAlignment="1" applyProtection="1">
      <alignment horizontal="left" vertical="center"/>
    </xf>
    <xf numFmtId="183" fontId="6" fillId="0" borderId="0" xfId="4" applyNumberFormat="1" applyFont="1" applyFill="1" applyBorder="1" applyProtection="1">
      <alignment vertical="center"/>
    </xf>
    <xf numFmtId="0" fontId="6" fillId="0" borderId="1" xfId="4" applyFont="1" applyFill="1" applyBorder="1" applyAlignment="1" applyProtection="1">
      <alignment horizontal="center" vertical="center"/>
    </xf>
    <xf numFmtId="0" fontId="6" fillId="0" borderId="1" xfId="4" applyNumberFormat="1" applyFont="1" applyFill="1" applyBorder="1" applyAlignment="1" applyProtection="1">
      <alignment horizontal="center" vertical="center"/>
    </xf>
    <xf numFmtId="0" fontId="6" fillId="0" borderId="1" xfId="4" applyFont="1" applyFill="1" applyBorder="1" applyProtection="1">
      <alignment vertical="center"/>
    </xf>
    <xf numFmtId="0" fontId="2" fillId="0" borderId="0" xfId="4" applyBorder="1" applyProtection="1">
      <alignment vertical="center"/>
    </xf>
    <xf numFmtId="0" fontId="25" fillId="0" borderId="0" xfId="4" applyFont="1" applyFill="1" applyBorder="1" applyAlignment="1" applyProtection="1">
      <alignment horizontal="left" vertical="center"/>
    </xf>
    <xf numFmtId="0" fontId="56" fillId="0" borderId="2" xfId="4" applyFont="1" applyFill="1" applyBorder="1" applyAlignment="1" applyProtection="1">
      <alignment vertical="center"/>
    </xf>
    <xf numFmtId="0" fontId="56" fillId="0" borderId="16" xfId="4" applyFont="1" applyFill="1" applyBorder="1" applyAlignment="1" applyProtection="1">
      <alignment vertical="center"/>
    </xf>
    <xf numFmtId="0" fontId="60" fillId="0" borderId="0" xfId="4" applyFont="1" applyFill="1" applyBorder="1" applyAlignment="1" applyProtection="1">
      <alignment vertical="center"/>
    </xf>
    <xf numFmtId="0" fontId="5" fillId="0" borderId="13" xfId="4" applyFont="1" applyFill="1" applyBorder="1" applyAlignment="1" applyProtection="1">
      <alignment vertical="center"/>
    </xf>
    <xf numFmtId="0" fontId="6" fillId="0" borderId="1" xfId="4" applyFont="1" applyBorder="1" applyAlignment="1" applyProtection="1">
      <alignment horizontal="center" vertical="center"/>
    </xf>
    <xf numFmtId="0" fontId="6" fillId="0" borderId="0" xfId="4" applyFont="1" applyBorder="1" applyAlignment="1" applyProtection="1">
      <alignment horizontal="center" vertical="center"/>
    </xf>
    <xf numFmtId="0" fontId="6" fillId="0" borderId="0" xfId="4" applyFont="1" applyBorder="1" applyAlignment="1" applyProtection="1">
      <alignment vertical="center" shrinkToFit="1"/>
    </xf>
    <xf numFmtId="0" fontId="2" fillId="0" borderId="0" xfId="4" applyProtection="1">
      <alignment vertical="center"/>
    </xf>
    <xf numFmtId="0" fontId="6" fillId="0" borderId="1" xfId="4" applyFont="1" applyBorder="1" applyProtection="1">
      <alignment vertical="center"/>
    </xf>
    <xf numFmtId="0" fontId="5" fillId="3" borderId="0" xfId="4" applyFont="1" applyFill="1" applyBorder="1" applyAlignment="1" applyProtection="1">
      <alignment horizontal="center" vertical="center"/>
    </xf>
    <xf numFmtId="0" fontId="5" fillId="0" borderId="61" xfId="4" applyFont="1" applyFill="1" applyBorder="1" applyAlignment="1" applyProtection="1">
      <alignment horizontal="left" vertical="center"/>
    </xf>
    <xf numFmtId="0" fontId="5" fillId="0" borderId="62" xfId="4" applyFont="1" applyFill="1" applyBorder="1" applyAlignment="1" applyProtection="1">
      <alignment horizontal="left" vertical="center"/>
    </xf>
    <xf numFmtId="0" fontId="6" fillId="0" borderId="62" xfId="4" applyFont="1" applyBorder="1" applyAlignment="1" applyProtection="1">
      <alignment horizontal="left" vertical="center"/>
    </xf>
    <xf numFmtId="0" fontId="6" fillId="0" borderId="63" xfId="4" applyFont="1" applyBorder="1" applyAlignment="1" applyProtection="1">
      <alignment horizontal="left" vertical="center"/>
    </xf>
    <xf numFmtId="178" fontId="2" fillId="0" borderId="0" xfId="4" applyNumberFormat="1" applyProtection="1">
      <alignment vertical="center"/>
    </xf>
    <xf numFmtId="184" fontId="6" fillId="0" borderId="1" xfId="4" applyNumberFormat="1" applyFont="1" applyBorder="1" applyProtection="1">
      <alignment vertical="center"/>
    </xf>
    <xf numFmtId="0" fontId="88" fillId="0" borderId="0" xfId="4" applyFont="1" applyProtection="1">
      <alignment vertical="center"/>
    </xf>
    <xf numFmtId="0" fontId="5" fillId="0" borderId="27" xfId="4" applyFont="1" applyFill="1" applyBorder="1" applyAlignment="1" applyProtection="1">
      <alignment horizontal="left" vertical="center"/>
    </xf>
    <xf numFmtId="0" fontId="5" fillId="0" borderId="36" xfId="4" applyFont="1" applyFill="1" applyBorder="1" applyAlignment="1" applyProtection="1">
      <alignment horizontal="left" vertical="center"/>
    </xf>
    <xf numFmtId="0" fontId="87" fillId="0" borderId="36" xfId="4" applyFont="1" applyFill="1" applyBorder="1" applyAlignment="1" applyProtection="1">
      <alignment horizontal="left" vertical="center"/>
    </xf>
    <xf numFmtId="0" fontId="6" fillId="0" borderId="36" xfId="4" applyFont="1" applyFill="1" applyBorder="1" applyAlignment="1" applyProtection="1">
      <alignment horizontal="left" vertical="center"/>
    </xf>
    <xf numFmtId="0" fontId="5" fillId="0" borderId="36" xfId="4" applyFont="1" applyFill="1" applyBorder="1" applyAlignment="1" applyProtection="1">
      <alignment vertical="center"/>
    </xf>
    <xf numFmtId="0" fontId="58" fillId="0" borderId="0" xfId="4" applyFont="1" applyBorder="1" applyAlignment="1" applyProtection="1">
      <alignment vertical="center" wrapText="1"/>
    </xf>
    <xf numFmtId="0" fontId="5" fillId="4" borderId="1" xfId="4" applyFont="1" applyFill="1" applyBorder="1" applyAlignment="1" applyProtection="1">
      <alignment horizontal="center" vertical="center"/>
    </xf>
    <xf numFmtId="0" fontId="6" fillId="0" borderId="23" xfId="4" applyFont="1" applyBorder="1" applyProtection="1">
      <alignment vertical="center"/>
    </xf>
    <xf numFmtId="178" fontId="2" fillId="0" borderId="1" xfId="4" applyNumberFormat="1" applyBorder="1" applyProtection="1">
      <alignment vertical="center"/>
    </xf>
    <xf numFmtId="0" fontId="5" fillId="0" borderId="46" xfId="4" applyFont="1" applyFill="1" applyBorder="1" applyAlignment="1" applyProtection="1">
      <alignment horizontal="left" vertical="center"/>
    </xf>
    <xf numFmtId="0" fontId="5" fillId="0" borderId="47" xfId="4" applyFont="1" applyFill="1" applyBorder="1" applyAlignment="1" applyProtection="1">
      <alignment horizontal="left" vertical="center"/>
    </xf>
    <xf numFmtId="0" fontId="62" fillId="0" borderId="0" xfId="4" applyFont="1" applyFill="1" applyBorder="1" applyAlignment="1" applyProtection="1">
      <alignment vertical="center" wrapText="1"/>
    </xf>
    <xf numFmtId="0" fontId="58" fillId="0" borderId="0" xfId="4" applyFont="1" applyFill="1" applyBorder="1" applyAlignment="1" applyProtection="1">
      <alignment horizontal="left" vertical="center" wrapText="1"/>
    </xf>
    <xf numFmtId="0" fontId="58" fillId="0" borderId="0" xfId="4" applyFont="1" applyBorder="1" applyAlignment="1" applyProtection="1">
      <alignment horizontal="left" vertical="center" wrapText="1"/>
    </xf>
    <xf numFmtId="0" fontId="48" fillId="0" borderId="31" xfId="4" applyFont="1" applyFill="1" applyBorder="1" applyProtection="1">
      <alignment vertical="center"/>
    </xf>
    <xf numFmtId="0" fontId="6" fillId="0" borderId="66" xfId="4" applyFont="1" applyBorder="1" applyAlignment="1" applyProtection="1">
      <alignment horizontal="left" vertical="center"/>
    </xf>
    <xf numFmtId="0" fontId="6" fillId="0" borderId="67" xfId="4" applyFont="1" applyBorder="1" applyAlignment="1" applyProtection="1">
      <alignment horizontal="left" vertical="center"/>
    </xf>
    <xf numFmtId="178" fontId="2" fillId="0" borderId="0" xfId="4" applyNumberFormat="1" applyBorder="1" applyProtection="1">
      <alignment vertical="center"/>
    </xf>
    <xf numFmtId="178" fontId="6" fillId="0" borderId="0" xfId="4" applyNumberFormat="1" applyFont="1" applyBorder="1" applyProtection="1">
      <alignment vertical="center"/>
    </xf>
    <xf numFmtId="0" fontId="56" fillId="0" borderId="36" xfId="4" applyFont="1" applyFill="1" applyBorder="1" applyAlignment="1" applyProtection="1">
      <alignment vertical="center"/>
    </xf>
    <xf numFmtId="0" fontId="5" fillId="0" borderId="37" xfId="4" applyFont="1" applyFill="1" applyBorder="1" applyAlignment="1" applyProtection="1">
      <alignment vertical="center"/>
    </xf>
    <xf numFmtId="0" fontId="5" fillId="3" borderId="15" xfId="4" applyFont="1" applyFill="1" applyBorder="1" applyAlignment="1" applyProtection="1">
      <alignment horizontal="center" vertical="center"/>
    </xf>
    <xf numFmtId="0" fontId="5" fillId="3" borderId="17" xfId="4" applyFont="1" applyFill="1" applyBorder="1" applyAlignment="1" applyProtection="1">
      <alignment horizontal="center" vertical="center"/>
    </xf>
    <xf numFmtId="0" fontId="5" fillId="3" borderId="30" xfId="4" applyFont="1" applyFill="1" applyBorder="1" applyAlignment="1" applyProtection="1">
      <alignment horizontal="center" vertical="center"/>
    </xf>
    <xf numFmtId="184" fontId="6" fillId="0" borderId="23" xfId="4" applyNumberFormat="1" applyFont="1" applyBorder="1" applyProtection="1">
      <alignment vertical="center"/>
    </xf>
    <xf numFmtId="179" fontId="6" fillId="0" borderId="62" xfId="4" applyNumberFormat="1" applyFont="1" applyFill="1" applyBorder="1" applyAlignment="1" applyProtection="1">
      <alignment vertical="center" wrapText="1"/>
    </xf>
    <xf numFmtId="184" fontId="6" fillId="0" borderId="0" xfId="4" applyNumberFormat="1" applyFont="1" applyBorder="1" applyProtection="1">
      <alignment vertical="center"/>
    </xf>
    <xf numFmtId="0" fontId="6" fillId="0" borderId="36" xfId="4" applyFont="1" applyBorder="1" applyProtection="1">
      <alignment vertical="center"/>
    </xf>
    <xf numFmtId="0" fontId="6" fillId="0" borderId="37" xfId="4" applyFont="1" applyBorder="1" applyAlignment="1" applyProtection="1">
      <alignment horizontal="left" vertical="center"/>
    </xf>
    <xf numFmtId="0" fontId="5" fillId="0" borderId="62" xfId="4" applyFont="1" applyFill="1" applyBorder="1" applyAlignment="1" applyProtection="1">
      <alignment vertical="center"/>
    </xf>
    <xf numFmtId="0" fontId="5" fillId="0" borderId="65" xfId="4" applyFont="1" applyFill="1" applyBorder="1" applyAlignment="1" applyProtection="1">
      <alignment vertical="center"/>
    </xf>
    <xf numFmtId="0" fontId="5" fillId="0" borderId="68" xfId="4" applyFont="1" applyFill="1" applyBorder="1" applyAlignment="1" applyProtection="1">
      <alignment horizontal="left" vertical="center"/>
    </xf>
    <xf numFmtId="0" fontId="6" fillId="0" borderId="38" xfId="4" applyFont="1" applyBorder="1" applyProtection="1">
      <alignment vertical="center"/>
    </xf>
    <xf numFmtId="0" fontId="56" fillId="0" borderId="38" xfId="4" applyFont="1" applyFill="1" applyBorder="1" applyAlignment="1" applyProtection="1">
      <alignment vertical="center"/>
    </xf>
    <xf numFmtId="0" fontId="5" fillId="0" borderId="38" xfId="4" applyFont="1" applyFill="1" applyBorder="1" applyAlignment="1" applyProtection="1">
      <alignment vertical="center"/>
    </xf>
    <xf numFmtId="0" fontId="6" fillId="0" borderId="39" xfId="4" applyFont="1" applyBorder="1" applyAlignment="1" applyProtection="1">
      <alignment horizontal="left" vertical="center"/>
    </xf>
    <xf numFmtId="179" fontId="6" fillId="0" borderId="63" xfId="4" applyNumberFormat="1" applyFont="1" applyFill="1" applyBorder="1" applyAlignment="1" applyProtection="1">
      <alignment vertical="center" wrapText="1"/>
    </xf>
    <xf numFmtId="0" fontId="5" fillId="0" borderId="69" xfId="4" applyFont="1" applyFill="1" applyBorder="1" applyAlignment="1" applyProtection="1">
      <alignment horizontal="left" vertical="center"/>
    </xf>
    <xf numFmtId="0" fontId="5" fillId="0" borderId="66" xfId="4" applyFont="1" applyFill="1" applyBorder="1" applyAlignment="1" applyProtection="1">
      <alignment horizontal="left" vertical="center"/>
    </xf>
    <xf numFmtId="0" fontId="5" fillId="0" borderId="70" xfId="4" applyFont="1" applyFill="1" applyBorder="1" applyAlignment="1" applyProtection="1">
      <alignment horizontal="left" vertical="center"/>
    </xf>
    <xf numFmtId="0" fontId="5" fillId="0" borderId="71" xfId="4" applyFont="1" applyFill="1" applyBorder="1" applyAlignment="1" applyProtection="1">
      <alignment horizontal="left" vertical="center"/>
    </xf>
    <xf numFmtId="0" fontId="22" fillId="0" borderId="0" xfId="4" applyFont="1" applyBorder="1" applyProtection="1">
      <alignment vertical="center"/>
    </xf>
    <xf numFmtId="0" fontId="5" fillId="0" borderId="72" xfId="4" applyFont="1" applyFill="1" applyBorder="1" applyAlignment="1" applyProtection="1">
      <alignment horizontal="left" vertical="center"/>
    </xf>
    <xf numFmtId="0" fontId="5" fillId="0" borderId="73" xfId="4" applyFont="1" applyFill="1" applyBorder="1" applyAlignment="1" applyProtection="1">
      <alignment horizontal="left" vertical="center"/>
    </xf>
    <xf numFmtId="0" fontId="5" fillId="0" borderId="74" xfId="4" applyFont="1" applyFill="1" applyBorder="1" applyAlignment="1" applyProtection="1">
      <alignment horizontal="left" vertical="center"/>
    </xf>
    <xf numFmtId="0" fontId="5" fillId="0" borderId="75" xfId="4" applyFont="1" applyFill="1" applyBorder="1" applyAlignment="1" applyProtection="1">
      <alignment horizontal="left" vertical="center"/>
    </xf>
    <xf numFmtId="0" fontId="5" fillId="0" borderId="76" xfId="4" applyFont="1" applyFill="1" applyBorder="1" applyAlignment="1" applyProtection="1">
      <alignment vertical="center"/>
    </xf>
    <xf numFmtId="0" fontId="5" fillId="0" borderId="73" xfId="4" applyFont="1" applyFill="1" applyBorder="1" applyAlignment="1" applyProtection="1">
      <alignment vertical="center"/>
    </xf>
    <xf numFmtId="0" fontId="5" fillId="0" borderId="77" xfId="4" applyFont="1" applyFill="1" applyBorder="1" applyAlignment="1" applyProtection="1">
      <alignment vertical="center"/>
    </xf>
    <xf numFmtId="0" fontId="5" fillId="0" borderId="44" xfId="4" applyFont="1" applyFill="1" applyBorder="1" applyAlignment="1" applyProtection="1">
      <alignment horizontal="left" vertical="center"/>
    </xf>
    <xf numFmtId="0" fontId="5" fillId="0" borderId="0" xfId="4" applyFont="1" applyBorder="1" applyAlignment="1" applyProtection="1">
      <alignment horizontal="left" vertical="center"/>
    </xf>
    <xf numFmtId="0" fontId="5" fillId="0" borderId="26" xfId="4" applyFont="1" applyFill="1" applyBorder="1" applyAlignment="1" applyProtection="1">
      <alignment horizontal="left" vertical="center"/>
    </xf>
    <xf numFmtId="0" fontId="56" fillId="0" borderId="46" xfId="4" applyFont="1" applyFill="1" applyBorder="1" applyAlignment="1" applyProtection="1">
      <alignment vertical="center"/>
    </xf>
    <xf numFmtId="182" fontId="6" fillId="0" borderId="0" xfId="4" applyNumberFormat="1" applyFont="1" applyBorder="1" applyProtection="1">
      <alignment vertical="center"/>
    </xf>
    <xf numFmtId="0" fontId="89" fillId="0" borderId="46" xfId="4" applyFont="1" applyFill="1" applyBorder="1" applyAlignment="1" applyProtection="1">
      <alignment horizontal="left" vertical="center"/>
    </xf>
    <xf numFmtId="0" fontId="6" fillId="0" borderId="46" xfId="4" applyFont="1" applyBorder="1" applyProtection="1">
      <alignment vertical="center"/>
    </xf>
    <xf numFmtId="0" fontId="5" fillId="0" borderId="46" xfId="4" applyFont="1" applyFill="1" applyBorder="1" applyAlignment="1" applyProtection="1">
      <alignment vertical="center"/>
    </xf>
    <xf numFmtId="0" fontId="6" fillId="0" borderId="47" xfId="4" applyFont="1" applyBorder="1" applyAlignment="1" applyProtection="1">
      <alignment horizontal="left" vertical="center"/>
    </xf>
    <xf numFmtId="0" fontId="63" fillId="0" borderId="0" xfId="4" applyFont="1" applyBorder="1" applyAlignment="1" applyProtection="1">
      <alignment horizontal="left" vertical="center" shrinkToFit="1"/>
    </xf>
    <xf numFmtId="0" fontId="2" fillId="0" borderId="0" xfId="4" applyBorder="1" applyAlignment="1" applyProtection="1">
      <alignment horizontal="center" vertical="center"/>
    </xf>
    <xf numFmtId="0" fontId="2" fillId="0" borderId="0" xfId="4" applyFill="1" applyBorder="1" applyAlignment="1" applyProtection="1">
      <alignment horizontal="center" vertical="center"/>
    </xf>
    <xf numFmtId="181" fontId="70" fillId="0" borderId="0" xfId="4" applyNumberFormat="1" applyFont="1" applyFill="1" applyBorder="1" applyAlignment="1" applyProtection="1">
      <alignment horizontal="center" vertical="center" shrinkToFit="1"/>
    </xf>
    <xf numFmtId="177" fontId="71" fillId="0" borderId="0" xfId="4" applyNumberFormat="1" applyFont="1" applyFill="1" applyBorder="1" applyAlignment="1" applyProtection="1">
      <alignment horizontal="center" vertical="center" shrinkToFit="1"/>
    </xf>
    <xf numFmtId="177" fontId="71" fillId="0" borderId="0" xfId="4" applyNumberFormat="1" applyFont="1" applyBorder="1" applyAlignment="1" applyProtection="1">
      <alignment horizontal="center" vertical="center" shrinkToFit="1"/>
    </xf>
    <xf numFmtId="0" fontId="2" fillId="0" borderId="6" xfId="4" applyFont="1" applyBorder="1" applyProtection="1">
      <alignment vertical="center"/>
    </xf>
    <xf numFmtId="0" fontId="2" fillId="0" borderId="79" xfId="4" applyBorder="1" applyAlignment="1" applyProtection="1">
      <alignment horizontal="center" vertical="center"/>
    </xf>
    <xf numFmtId="0" fontId="6" fillId="0" borderId="0" xfId="4" applyFont="1" applyBorder="1" applyAlignment="1" applyProtection="1">
      <alignment horizontal="center" vertical="center" shrinkToFit="1"/>
    </xf>
    <xf numFmtId="0" fontId="5" fillId="0" borderId="2" xfId="4" applyFont="1" applyFill="1" applyBorder="1" applyAlignment="1" applyProtection="1">
      <alignment horizontal="left" vertical="center"/>
    </xf>
    <xf numFmtId="0" fontId="6" fillId="0" borderId="0" xfId="4" applyFont="1" applyFill="1" applyBorder="1" applyAlignment="1" applyProtection="1">
      <alignment horizontal="center" vertical="center"/>
    </xf>
    <xf numFmtId="0" fontId="6" fillId="0" borderId="1" xfId="4" applyNumberFormat="1" applyFont="1" applyBorder="1" applyProtection="1">
      <alignment vertical="center"/>
    </xf>
    <xf numFmtId="0" fontId="5" fillId="0" borderId="13" xfId="4" applyFont="1" applyFill="1" applyBorder="1" applyAlignment="1" applyProtection="1">
      <alignment horizontal="left" vertical="center"/>
    </xf>
    <xf numFmtId="0" fontId="90" fillId="0" borderId="0" xfId="4" applyFont="1" applyBorder="1" applyProtection="1">
      <alignment vertical="center"/>
    </xf>
    <xf numFmtId="0" fontId="90" fillId="0" borderId="0" xfId="4" applyFont="1" applyProtection="1">
      <alignment vertical="center"/>
    </xf>
    <xf numFmtId="0" fontId="5" fillId="0" borderId="80" xfId="4" applyFont="1" applyFill="1" applyBorder="1" applyAlignment="1" applyProtection="1">
      <alignment horizontal="left" vertical="center"/>
    </xf>
    <xf numFmtId="0" fontId="5" fillId="0" borderId="7" xfId="4" applyFont="1" applyFill="1" applyBorder="1" applyAlignment="1" applyProtection="1">
      <alignment horizontal="left" vertical="center"/>
    </xf>
    <xf numFmtId="0" fontId="90" fillId="0" borderId="1" xfId="4" applyFont="1" applyBorder="1" applyProtection="1">
      <alignment vertical="center"/>
    </xf>
    <xf numFmtId="184" fontId="90" fillId="0" borderId="1" xfId="4" applyNumberFormat="1" applyFont="1" applyBorder="1" applyProtection="1">
      <alignment vertical="center"/>
    </xf>
    <xf numFmtId="0" fontId="35" fillId="0" borderId="13" xfId="4" applyFont="1" applyFill="1" applyBorder="1" applyAlignment="1" applyProtection="1">
      <alignment horizontal="left" vertical="center"/>
    </xf>
    <xf numFmtId="0" fontId="5" fillId="0" borderId="9" xfId="4" applyFont="1" applyFill="1" applyBorder="1" applyAlignment="1" applyProtection="1">
      <alignment horizontal="left" vertical="center"/>
    </xf>
    <xf numFmtId="178" fontId="90" fillId="0" borderId="0" xfId="4" applyNumberFormat="1" applyFont="1" applyBorder="1" applyProtection="1">
      <alignment vertical="center"/>
    </xf>
    <xf numFmtId="184" fontId="90" fillId="0" borderId="0" xfId="4" applyNumberFormat="1" applyFont="1" applyBorder="1" applyProtection="1">
      <alignment vertical="center"/>
    </xf>
    <xf numFmtId="0" fontId="56" fillId="0" borderId="44" xfId="4" applyFont="1" applyFill="1" applyBorder="1" applyAlignment="1" applyProtection="1">
      <alignment vertical="center"/>
    </xf>
    <xf numFmtId="0" fontId="58" fillId="0" borderId="36" xfId="4" applyFont="1" applyBorder="1" applyAlignment="1" applyProtection="1">
      <alignment vertical="center" wrapText="1"/>
    </xf>
    <xf numFmtId="0" fontId="58" fillId="0" borderId="37" xfId="4" applyFont="1" applyBorder="1" applyAlignment="1" applyProtection="1">
      <alignment vertical="center" wrapText="1"/>
    </xf>
    <xf numFmtId="0" fontId="7" fillId="0" borderId="2" xfId="4" applyFont="1" applyFill="1" applyBorder="1" applyAlignment="1" applyProtection="1">
      <alignment horizontal="left" vertical="center"/>
    </xf>
    <xf numFmtId="0" fontId="7" fillId="0" borderId="16" xfId="4" applyFont="1" applyFill="1" applyBorder="1" applyAlignment="1" applyProtection="1">
      <alignment horizontal="left" vertical="center"/>
    </xf>
    <xf numFmtId="0" fontId="90" fillId="0" borderId="1" xfId="4" applyFont="1" applyBorder="1" applyAlignment="1" applyProtection="1">
      <alignment horizontal="left" vertical="center"/>
    </xf>
    <xf numFmtId="0" fontId="90" fillId="0" borderId="23" xfId="4" applyFont="1" applyBorder="1" applyProtection="1">
      <alignment vertical="center"/>
    </xf>
    <xf numFmtId="0" fontId="90" fillId="0" borderId="2" xfId="4" applyFont="1" applyBorder="1" applyProtection="1">
      <alignment vertical="center"/>
    </xf>
    <xf numFmtId="0" fontId="90" fillId="0" borderId="16" xfId="4" applyFont="1" applyBorder="1" applyProtection="1">
      <alignment vertical="center"/>
    </xf>
    <xf numFmtId="0" fontId="90" fillId="0" borderId="0" xfId="4" applyFont="1" applyFill="1" applyBorder="1" applyProtection="1">
      <alignment vertical="center"/>
    </xf>
    <xf numFmtId="57" fontId="90" fillId="0" borderId="1" xfId="4" applyNumberFormat="1" applyFont="1" applyBorder="1" applyProtection="1">
      <alignment vertical="center"/>
    </xf>
    <xf numFmtId="0" fontId="90" fillId="0" borderId="14" xfId="4" applyFont="1" applyBorder="1" applyProtection="1">
      <alignment vertical="center"/>
    </xf>
    <xf numFmtId="0" fontId="90" fillId="0" borderId="14" xfId="4" applyFont="1" applyFill="1" applyBorder="1" applyProtection="1">
      <alignment vertical="center"/>
    </xf>
    <xf numFmtId="0" fontId="6" fillId="11" borderId="23" xfId="4" applyFont="1" applyFill="1" applyBorder="1" applyProtection="1">
      <alignment vertical="center"/>
      <protection locked="0"/>
    </xf>
    <xf numFmtId="0" fontId="0" fillId="0" borderId="7" xfId="0" applyBorder="1">
      <alignment vertical="center"/>
    </xf>
    <xf numFmtId="0" fontId="0" fillId="0" borderId="17" xfId="0" applyBorder="1">
      <alignment vertical="center"/>
    </xf>
    <xf numFmtId="0" fontId="0" fillId="8" borderId="6" xfId="0" applyFill="1" applyBorder="1">
      <alignment vertical="center"/>
    </xf>
    <xf numFmtId="0" fontId="0" fillId="0" borderId="8" xfId="0" applyFill="1" applyBorder="1">
      <alignment vertical="center"/>
    </xf>
    <xf numFmtId="0" fontId="0" fillId="10" borderId="28" xfId="0" applyFill="1" applyBorder="1">
      <alignment vertical="center"/>
    </xf>
    <xf numFmtId="0" fontId="0" fillId="12" borderId="0" xfId="0" applyFill="1" applyBorder="1">
      <alignment vertical="center"/>
    </xf>
    <xf numFmtId="0" fontId="0" fillId="12" borderId="0" xfId="0" applyFill="1">
      <alignment vertical="center"/>
    </xf>
    <xf numFmtId="0" fontId="0" fillId="9" borderId="2" xfId="0" applyFill="1" applyBorder="1">
      <alignment vertical="center"/>
    </xf>
    <xf numFmtId="0" fontId="91" fillId="0" borderId="7" xfId="0" applyFont="1" applyBorder="1">
      <alignment vertical="center"/>
    </xf>
    <xf numFmtId="0" fontId="91" fillId="0" borderId="17" xfId="0" applyFont="1" applyBorder="1">
      <alignment vertical="center"/>
    </xf>
    <xf numFmtId="0" fontId="92" fillId="9" borderId="0" xfId="0" applyFont="1" applyFill="1" applyBorder="1">
      <alignment vertical="center"/>
    </xf>
    <xf numFmtId="0" fontId="0" fillId="9" borderId="81" xfId="0" applyFill="1" applyBorder="1">
      <alignment vertical="center"/>
    </xf>
    <xf numFmtId="0" fontId="0" fillId="9" borderId="82" xfId="0" applyFill="1" applyBorder="1">
      <alignment vertical="center"/>
    </xf>
    <xf numFmtId="0" fontId="0" fillId="9" borderId="83" xfId="0" applyFill="1" applyBorder="1">
      <alignment vertical="center"/>
    </xf>
    <xf numFmtId="0" fontId="0" fillId="0" borderId="84" xfId="0" applyBorder="1">
      <alignment vertical="center"/>
    </xf>
    <xf numFmtId="0" fontId="0" fillId="0" borderId="85" xfId="0" applyBorder="1">
      <alignment vertical="center"/>
    </xf>
    <xf numFmtId="0" fontId="0" fillId="9" borderId="55" xfId="0" applyFill="1" applyBorder="1">
      <alignment vertical="center"/>
    </xf>
    <xf numFmtId="0" fontId="0" fillId="9" borderId="86" xfId="0" applyFill="1" applyBorder="1">
      <alignment vertical="center"/>
    </xf>
    <xf numFmtId="0" fontId="0" fillId="9" borderId="87" xfId="0" applyFill="1" applyBorder="1" applyAlignment="1">
      <alignment horizontal="center" vertical="center"/>
    </xf>
    <xf numFmtId="0" fontId="0" fillId="9" borderId="88" xfId="0" applyFill="1" applyBorder="1">
      <alignment vertical="center"/>
    </xf>
    <xf numFmtId="0" fontId="0" fillId="9" borderId="89" xfId="0" applyFill="1" applyBorder="1">
      <alignment vertical="center"/>
    </xf>
    <xf numFmtId="0" fontId="0" fillId="9" borderId="91" xfId="0" applyFill="1" applyBorder="1">
      <alignment vertical="center"/>
    </xf>
    <xf numFmtId="0" fontId="0" fillId="9" borderId="92" xfId="0" applyFill="1" applyBorder="1">
      <alignment vertical="center"/>
    </xf>
    <xf numFmtId="0" fontId="92" fillId="9" borderId="81" xfId="0" applyFont="1" applyFill="1" applyBorder="1">
      <alignment vertical="center"/>
    </xf>
    <xf numFmtId="0" fontId="0" fillId="10" borderId="93" xfId="0" applyFill="1" applyBorder="1" applyAlignment="1">
      <alignment horizontal="center" vertical="center"/>
    </xf>
    <xf numFmtId="0" fontId="0" fillId="0" borderId="87" xfId="0" applyBorder="1" applyAlignment="1">
      <alignment horizontal="center" vertical="center"/>
    </xf>
    <xf numFmtId="0" fontId="0" fillId="9" borderId="94" xfId="0" applyFill="1" applyBorder="1">
      <alignment vertical="center"/>
    </xf>
    <xf numFmtId="0" fontId="92" fillId="9" borderId="88" xfId="0" applyFont="1" applyFill="1" applyBorder="1">
      <alignment vertical="center"/>
    </xf>
    <xf numFmtId="0" fontId="89" fillId="0" borderId="36" xfId="4" applyFont="1" applyFill="1" applyBorder="1" applyAlignment="1" applyProtection="1">
      <alignment horizontal="left" vertical="center"/>
    </xf>
    <xf numFmtId="0" fontId="0" fillId="0" borderId="0" xfId="0">
      <alignment vertical="center"/>
    </xf>
    <xf numFmtId="0" fontId="0" fillId="0" borderId="0" xfId="0">
      <alignment vertical="center"/>
    </xf>
    <xf numFmtId="0" fontId="76" fillId="0" borderId="2" xfId="4" applyFont="1" applyFill="1" applyBorder="1" applyAlignment="1" applyProtection="1">
      <alignment vertical="center"/>
    </xf>
    <xf numFmtId="0" fontId="89" fillId="0" borderId="2" xfId="4" applyFont="1" applyFill="1" applyBorder="1" applyAlignment="1" applyProtection="1">
      <alignment horizontal="left" vertical="center"/>
    </xf>
    <xf numFmtId="0" fontId="93" fillId="9" borderId="23" xfId="0" applyFont="1" applyFill="1" applyBorder="1">
      <alignment vertical="center"/>
    </xf>
    <xf numFmtId="0" fontId="93" fillId="9" borderId="2" xfId="0" applyFont="1" applyFill="1" applyBorder="1">
      <alignment vertical="center"/>
    </xf>
    <xf numFmtId="0" fontId="0" fillId="7" borderId="3" xfId="0" applyFill="1" applyBorder="1" applyAlignment="1">
      <alignment vertical="center" shrinkToFit="1"/>
    </xf>
    <xf numFmtId="0" fontId="84" fillId="0" borderId="3" xfId="0" applyFont="1" applyBorder="1">
      <alignment vertical="center"/>
    </xf>
    <xf numFmtId="0" fontId="94" fillId="7" borderId="3" xfId="0" applyFont="1" applyFill="1" applyBorder="1">
      <alignment vertical="center"/>
    </xf>
    <xf numFmtId="0" fontId="0" fillId="0" borderId="0" xfId="0">
      <alignment vertical="center"/>
    </xf>
    <xf numFmtId="14" fontId="2" fillId="0" borderId="0" xfId="4" applyNumberFormat="1" applyBorder="1" applyProtection="1">
      <alignment vertical="center"/>
    </xf>
    <xf numFmtId="14" fontId="6" fillId="0" borderId="1" xfId="4" applyNumberFormat="1" applyFont="1" applyBorder="1" applyProtection="1">
      <alignment vertical="center"/>
    </xf>
    <xf numFmtId="0" fontId="7" fillId="0" borderId="22" xfId="0" applyFont="1" applyBorder="1" applyAlignment="1" applyProtection="1">
      <alignment vertical="center"/>
    </xf>
    <xf numFmtId="0" fontId="7" fillId="0" borderId="13" xfId="0" applyFont="1" applyBorder="1" applyAlignment="1" applyProtection="1">
      <alignment horizontal="center" vertical="center"/>
    </xf>
    <xf numFmtId="0" fontId="7" fillId="0" borderId="28" xfId="0" applyFont="1" applyFill="1" applyBorder="1" applyAlignment="1" applyProtection="1">
      <alignment vertical="center"/>
    </xf>
    <xf numFmtId="0" fontId="7" fillId="0" borderId="95" xfId="0" applyFont="1" applyFill="1" applyBorder="1" applyProtection="1">
      <alignment vertical="center"/>
    </xf>
    <xf numFmtId="0" fontId="7" fillId="0" borderId="95" xfId="0" applyFont="1" applyFill="1" applyBorder="1" applyAlignment="1" applyProtection="1">
      <alignment horizontal="left" vertical="center"/>
    </xf>
    <xf numFmtId="0" fontId="7" fillId="0" borderId="95" xfId="0" applyFont="1" applyFill="1" applyBorder="1" applyAlignment="1" applyProtection="1">
      <alignment horizontal="left" vertical="center" shrinkToFit="1"/>
    </xf>
    <xf numFmtId="0" fontId="7" fillId="0" borderId="95" xfId="0" applyFont="1" applyFill="1" applyBorder="1" applyAlignment="1" applyProtection="1">
      <alignment horizontal="center" vertical="center"/>
    </xf>
    <xf numFmtId="0" fontId="7" fillId="0" borderId="96" xfId="0" applyFont="1" applyFill="1" applyBorder="1" applyAlignment="1" applyProtection="1">
      <alignment horizontal="center" vertical="center"/>
    </xf>
    <xf numFmtId="0" fontId="95" fillId="0" borderId="0" xfId="0" applyFont="1" applyProtection="1">
      <alignment vertical="center"/>
    </xf>
    <xf numFmtId="0" fontId="5" fillId="0" borderId="0" xfId="0" applyFont="1" applyBorder="1" applyAlignment="1">
      <alignment vertical="center"/>
    </xf>
    <xf numFmtId="0" fontId="6" fillId="0" borderId="14" xfId="0" applyFont="1" applyBorder="1" applyAlignment="1">
      <alignment vertical="center"/>
    </xf>
    <xf numFmtId="0" fontId="6" fillId="0" borderId="27" xfId="0" applyFont="1" applyBorder="1" applyAlignment="1">
      <alignment vertical="top" wrapText="1"/>
    </xf>
    <xf numFmtId="0" fontId="6" fillId="0" borderId="34" xfId="0" applyFont="1" applyBorder="1" applyAlignment="1">
      <alignment vertical="top" wrapText="1"/>
    </xf>
    <xf numFmtId="0" fontId="0" fillId="0" borderId="0" xfId="0" applyBorder="1" applyAlignment="1">
      <alignment vertical="center"/>
    </xf>
    <xf numFmtId="0" fontId="6" fillId="0" borderId="27" xfId="0" applyFont="1" applyFill="1" applyBorder="1" applyAlignment="1">
      <alignment horizontal="center" vertical="top" wrapText="1"/>
    </xf>
    <xf numFmtId="0" fontId="0" fillId="0" borderId="27" xfId="0" applyBorder="1" applyAlignment="1">
      <alignment horizontal="center" vertical="top" wrapText="1"/>
    </xf>
    <xf numFmtId="0" fontId="6" fillId="0" borderId="13" xfId="0" applyFont="1" applyBorder="1" applyAlignment="1">
      <alignment horizontal="right" vertical="center"/>
    </xf>
    <xf numFmtId="0" fontId="6" fillId="0" borderId="13" xfId="0" applyFont="1" applyFill="1" applyBorder="1" applyAlignment="1">
      <alignment horizontal="center" vertical="top" wrapText="1"/>
    </xf>
    <xf numFmtId="0" fontId="0" fillId="0" borderId="13" xfId="0" applyBorder="1" applyAlignment="1">
      <alignment horizontal="center" vertical="top" wrapText="1"/>
    </xf>
    <xf numFmtId="0" fontId="6" fillId="0" borderId="13" xfId="0" applyFont="1" applyFill="1" applyBorder="1" applyAlignment="1">
      <alignment horizontal="center" vertical="top"/>
    </xf>
    <xf numFmtId="0" fontId="6" fillId="0" borderId="13" xfId="0" applyFont="1" applyBorder="1" applyAlignment="1">
      <alignment vertical="top" wrapText="1"/>
    </xf>
    <xf numFmtId="0" fontId="96" fillId="0" borderId="0" xfId="0" applyFont="1" applyBorder="1" applyAlignment="1">
      <alignment vertical="center"/>
    </xf>
    <xf numFmtId="0" fontId="0" fillId="0" borderId="0" xfId="0">
      <alignment vertical="center"/>
    </xf>
    <xf numFmtId="0" fontId="0" fillId="0" borderId="0" xfId="0">
      <alignment vertical="center"/>
    </xf>
    <xf numFmtId="0" fontId="6" fillId="0" borderId="0" xfId="0" applyFont="1" applyBorder="1" applyAlignment="1">
      <alignment horizontal="left" vertical="top"/>
    </xf>
    <xf numFmtId="0" fontId="6" fillId="13" borderId="0" xfId="0" applyFont="1" applyFill="1" applyBorder="1">
      <alignment vertical="center"/>
    </xf>
    <xf numFmtId="0" fontId="0" fillId="0" borderId="0" xfId="0" applyAlignment="1">
      <alignment vertical="center"/>
    </xf>
    <xf numFmtId="0" fontId="0" fillId="0" borderId="0" xfId="0">
      <alignment vertical="center"/>
    </xf>
    <xf numFmtId="0" fontId="0" fillId="0" borderId="0" xfId="0" applyAlignment="1">
      <alignment horizontal="left" vertical="top"/>
    </xf>
    <xf numFmtId="0" fontId="6" fillId="13" borderId="0" xfId="0" applyFont="1" applyFill="1" applyBorder="1" applyAlignment="1">
      <alignment horizontal="left" vertical="top"/>
    </xf>
    <xf numFmtId="0" fontId="0" fillId="13" borderId="0" xfId="0" applyFill="1">
      <alignment vertical="center"/>
    </xf>
    <xf numFmtId="0" fontId="6" fillId="0" borderId="0" xfId="0" applyFont="1" applyFill="1" applyBorder="1" applyAlignment="1">
      <alignment horizontal="center" vertical="top" wrapText="1"/>
    </xf>
    <xf numFmtId="0" fontId="6" fillId="0" borderId="0" xfId="0" applyFont="1" applyFill="1" applyBorder="1" applyAlignment="1">
      <alignment horizontal="center" vertical="top" wrapText="1" shrinkToFit="1"/>
    </xf>
    <xf numFmtId="0" fontId="6" fillId="0" borderId="0" xfId="0" applyFont="1" applyFill="1" applyBorder="1" applyAlignment="1">
      <alignment horizontal="center" vertical="center"/>
    </xf>
    <xf numFmtId="0" fontId="0" fillId="0" borderId="0" xfId="0" applyFill="1" applyBorder="1" applyAlignment="1">
      <alignment horizontal="center" vertical="center"/>
    </xf>
    <xf numFmtId="0" fontId="96" fillId="0" borderId="0" xfId="0" applyFont="1" applyFill="1" applyBorder="1" applyAlignment="1">
      <alignment horizontal="center" vertical="center"/>
    </xf>
    <xf numFmtId="0" fontId="96" fillId="0" borderId="0" xfId="0" applyFont="1" applyFill="1" applyBorder="1" applyAlignment="1">
      <alignment vertical="center"/>
    </xf>
    <xf numFmtId="0" fontId="0" fillId="0" borderId="0" xfId="0" applyFill="1" applyBorder="1" applyAlignment="1">
      <alignment horizontal="center" vertical="top"/>
    </xf>
    <xf numFmtId="0" fontId="0" fillId="0" borderId="0" xfId="0">
      <alignment vertical="center"/>
    </xf>
    <xf numFmtId="0" fontId="0" fillId="0" borderId="0" xfId="0">
      <alignment vertical="center"/>
    </xf>
    <xf numFmtId="0" fontId="6" fillId="0" borderId="27" xfId="0" applyFont="1" applyBorder="1" applyAlignment="1">
      <alignment horizontal="left" vertical="top"/>
    </xf>
    <xf numFmtId="0" fontId="6" fillId="0" borderId="27" xfId="0" applyFont="1" applyBorder="1" applyAlignment="1">
      <alignment horizontal="right" vertical="center"/>
    </xf>
    <xf numFmtId="0" fontId="48" fillId="0" borderId="97" xfId="4" applyFont="1" applyFill="1" applyBorder="1" applyProtection="1">
      <alignment vertical="center"/>
    </xf>
    <xf numFmtId="0" fontId="48" fillId="0" borderId="8" xfId="4" applyFont="1" applyFill="1" applyBorder="1" applyProtection="1">
      <alignment vertical="center"/>
    </xf>
    <xf numFmtId="0" fontId="90" fillId="7" borderId="1" xfId="4" applyFont="1" applyFill="1" applyBorder="1" applyProtection="1">
      <alignment vertical="center"/>
    </xf>
    <xf numFmtId="0" fontId="90" fillId="7" borderId="2" xfId="4" applyFont="1" applyFill="1" applyBorder="1" applyProtection="1">
      <alignment vertical="center"/>
    </xf>
    <xf numFmtId="0" fontId="90" fillId="7" borderId="16" xfId="4" applyFont="1" applyFill="1" applyBorder="1" applyProtection="1">
      <alignment vertical="center"/>
    </xf>
    <xf numFmtId="0" fontId="6" fillId="0" borderId="1" xfId="4" applyFont="1" applyBorder="1" applyAlignment="1" applyProtection="1">
      <alignment horizontal="center" vertical="center"/>
    </xf>
    <xf numFmtId="0" fontId="5" fillId="0" borderId="196" xfId="4" applyFont="1" applyFill="1" applyBorder="1" applyAlignment="1" applyProtection="1">
      <alignment horizontal="left" vertical="center"/>
    </xf>
    <xf numFmtId="0" fontId="6" fillId="0" borderId="1" xfId="4" applyFont="1" applyBorder="1" applyAlignment="1" applyProtection="1">
      <alignment vertical="center" shrinkToFit="1"/>
    </xf>
    <xf numFmtId="0" fontId="5" fillId="0" borderId="196" xfId="4" applyFont="1" applyFill="1" applyBorder="1" applyAlignment="1" applyProtection="1">
      <alignment horizontal="left" vertical="center"/>
    </xf>
    <xf numFmtId="0" fontId="5" fillId="0" borderId="78" xfId="4" applyFont="1" applyFill="1" applyBorder="1" applyAlignment="1" applyProtection="1">
      <alignment horizontal="left" vertical="center" shrinkToFit="1"/>
    </xf>
    <xf numFmtId="0" fontId="6" fillId="4" borderId="68" xfId="4" applyFont="1" applyFill="1" applyBorder="1" applyAlignment="1" applyProtection="1">
      <alignment vertical="center"/>
      <protection locked="0"/>
    </xf>
    <xf numFmtId="0" fontId="5" fillId="0" borderId="72" xfId="4" applyFont="1" applyFill="1" applyBorder="1" applyAlignment="1" applyProtection="1">
      <alignment horizontal="left" vertical="center" shrinkToFit="1"/>
    </xf>
    <xf numFmtId="0" fontId="5" fillId="11" borderId="61" xfId="4" applyFont="1" applyFill="1" applyBorder="1" applyAlignment="1" applyProtection="1">
      <alignment horizontal="left" vertical="center"/>
      <protection locked="0"/>
    </xf>
    <xf numFmtId="0" fontId="5" fillId="11" borderId="64" xfId="4" applyFont="1" applyFill="1" applyBorder="1" applyAlignment="1" applyProtection="1">
      <alignment horizontal="left" vertical="center"/>
      <protection locked="0"/>
    </xf>
    <xf numFmtId="0" fontId="5" fillId="11" borderId="46" xfId="4" applyFont="1" applyFill="1" applyBorder="1" applyAlignment="1" applyProtection="1">
      <alignment horizontal="left" vertical="center"/>
      <protection locked="0"/>
    </xf>
    <xf numFmtId="0" fontId="5" fillId="11" borderId="68" xfId="4" applyFont="1" applyFill="1" applyBorder="1" applyAlignment="1" applyProtection="1">
      <alignment horizontal="left" vertical="center"/>
      <protection locked="0"/>
    </xf>
    <xf numFmtId="0" fontId="5" fillId="0" borderId="46" xfId="4" applyFont="1" applyFill="1" applyBorder="1" applyAlignment="1" applyProtection="1">
      <alignment horizontal="left" vertical="center"/>
    </xf>
    <xf numFmtId="0" fontId="0" fillId="0" borderId="0" xfId="0">
      <alignment vertical="center"/>
    </xf>
    <xf numFmtId="0" fontId="6" fillId="0" borderId="1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0" xfId="0" applyFont="1" applyBorder="1">
      <alignment vertical="center"/>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2" xfId="0" applyFont="1" applyBorder="1" applyAlignment="1">
      <alignment horizontal="center" vertical="center"/>
    </xf>
    <xf numFmtId="0" fontId="6" fillId="0" borderId="0" xfId="0" applyFont="1" applyBorder="1" applyAlignment="1">
      <alignment vertical="top" wrapText="1"/>
    </xf>
    <xf numFmtId="0" fontId="0" fillId="0" borderId="0" xfId="0">
      <alignment vertical="center"/>
    </xf>
    <xf numFmtId="0" fontId="7" fillId="0" borderId="49" xfId="0" applyFont="1" applyBorder="1">
      <alignment vertical="center"/>
    </xf>
    <xf numFmtId="0" fontId="88" fillId="0" borderId="0" xfId="0" applyFont="1">
      <alignment vertical="center"/>
    </xf>
    <xf numFmtId="0" fontId="88" fillId="0" borderId="14" xfId="0" applyFont="1" applyBorder="1">
      <alignment vertical="center"/>
    </xf>
    <xf numFmtId="0" fontId="88" fillId="0" borderId="33" xfId="0" applyFont="1" applyBorder="1">
      <alignment vertical="center"/>
    </xf>
    <xf numFmtId="0" fontId="88" fillId="0" borderId="0" xfId="0" applyFont="1" applyBorder="1">
      <alignment vertical="center"/>
    </xf>
    <xf numFmtId="0" fontId="88" fillId="0" borderId="0" xfId="0" applyFont="1" applyFill="1" applyBorder="1" applyAlignment="1">
      <alignment horizontal="left" vertical="top" wrapText="1"/>
    </xf>
    <xf numFmtId="0" fontId="88" fillId="0" borderId="26" xfId="0" applyFont="1" applyBorder="1">
      <alignment vertical="center"/>
    </xf>
    <xf numFmtId="0" fontId="88" fillId="0" borderId="27" xfId="0" applyFont="1" applyBorder="1">
      <alignment vertical="center"/>
    </xf>
    <xf numFmtId="0" fontId="88" fillId="0" borderId="34" xfId="0" applyFont="1" applyBorder="1">
      <alignment vertical="center"/>
    </xf>
    <xf numFmtId="0" fontId="85" fillId="0" borderId="0" xfId="0" applyFont="1">
      <alignment vertical="center"/>
    </xf>
    <xf numFmtId="0" fontId="0" fillId="7" borderId="0" xfId="0" applyFill="1" applyBorder="1" applyAlignment="1">
      <alignment horizontal="left" vertical="center"/>
    </xf>
    <xf numFmtId="0" fontId="0" fillId="0" borderId="0" xfId="0">
      <alignment vertical="center"/>
    </xf>
    <xf numFmtId="0" fontId="26" fillId="0" borderId="11" xfId="0" applyFont="1" applyBorder="1" applyAlignment="1" applyProtection="1">
      <alignment horizontal="center" vertical="center"/>
    </xf>
    <xf numFmtId="0" fontId="5" fillId="0" borderId="0" xfId="4" applyFont="1" applyFill="1" applyBorder="1" applyAlignment="1" applyProtection="1">
      <alignment horizontal="center" vertical="center"/>
    </xf>
    <xf numFmtId="0" fontId="5" fillId="0" borderId="73" xfId="4" applyFont="1" applyFill="1" applyBorder="1" applyAlignment="1" applyProtection="1">
      <alignment horizontal="left" vertical="center"/>
    </xf>
    <xf numFmtId="0" fontId="0" fillId="0" borderId="81" xfId="0" applyFill="1" applyBorder="1">
      <alignment vertical="center"/>
    </xf>
    <xf numFmtId="0" fontId="0" fillId="0" borderId="82" xfId="0" applyFill="1" applyBorder="1">
      <alignment vertical="center"/>
    </xf>
    <xf numFmtId="0" fontId="7" fillId="0" borderId="49" xfId="0" applyFont="1" applyBorder="1" applyProtection="1">
      <alignment vertical="center"/>
    </xf>
    <xf numFmtId="0" fontId="26" fillId="0" borderId="2" xfId="0" applyFont="1" applyBorder="1" applyAlignment="1" applyProtection="1">
      <alignment horizontal="center" vertical="center"/>
    </xf>
    <xf numFmtId="0" fontId="7" fillId="0" borderId="22" xfId="0" applyFont="1" applyBorder="1" applyAlignment="1">
      <alignment vertical="center"/>
    </xf>
    <xf numFmtId="0" fontId="6" fillId="0" borderId="0" xfId="0" applyFont="1" applyBorder="1">
      <alignment vertical="center"/>
    </xf>
    <xf numFmtId="0" fontId="0" fillId="0" borderId="0" xfId="0">
      <alignment vertical="center"/>
    </xf>
    <xf numFmtId="0" fontId="6" fillId="0" borderId="1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2" xfId="0" applyFont="1" applyBorder="1" applyAlignment="1">
      <alignment horizontal="center" vertical="center"/>
    </xf>
    <xf numFmtId="0" fontId="6" fillId="0" borderId="0" xfId="0" applyFont="1" applyBorder="1">
      <alignment vertical="center"/>
    </xf>
    <xf numFmtId="0" fontId="6" fillId="0" borderId="0" xfId="0" applyFont="1" applyBorder="1" applyAlignment="1">
      <alignment vertical="top" wrapText="1"/>
    </xf>
    <xf numFmtId="0" fontId="7" fillId="0" borderId="2" xfId="0" applyFont="1" applyBorder="1" applyAlignment="1">
      <alignment horizontal="left" vertical="center"/>
    </xf>
    <xf numFmtId="0" fontId="7" fillId="0" borderId="23" xfId="0" applyFont="1" applyBorder="1" applyAlignment="1">
      <alignment horizontal="center" vertical="center"/>
    </xf>
    <xf numFmtId="0" fontId="7" fillId="0" borderId="2" xfId="0" applyFont="1" applyBorder="1" applyAlignment="1">
      <alignment horizontal="center" vertical="center"/>
    </xf>
    <xf numFmtId="0" fontId="7" fillId="0" borderId="16" xfId="0" applyFont="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13" xfId="0" applyFont="1" applyBorder="1" applyAlignment="1" applyProtection="1">
      <alignment horizontal="left" vertical="center"/>
    </xf>
    <xf numFmtId="0" fontId="7" fillId="0" borderId="13" xfId="0" applyFont="1" applyBorder="1" applyAlignment="1" applyProtection="1">
      <alignment horizontal="left" vertical="center" shrinkToFit="1"/>
    </xf>
    <xf numFmtId="0" fontId="7" fillId="0" borderId="2" xfId="0" applyFont="1" applyBorder="1" applyAlignment="1" applyProtection="1">
      <alignment horizontal="left" vertical="center" shrinkToFit="1"/>
    </xf>
    <xf numFmtId="0" fontId="90" fillId="0" borderId="211" xfId="0" applyFont="1" applyFill="1" applyBorder="1" applyAlignment="1">
      <alignment vertical="center"/>
    </xf>
    <xf numFmtId="0" fontId="90" fillId="0" borderId="212" xfId="0" applyFont="1" applyFill="1" applyBorder="1">
      <alignment vertical="center"/>
    </xf>
    <xf numFmtId="0" fontId="90" fillId="0" borderId="212" xfId="0" applyFont="1" applyFill="1" applyBorder="1" applyAlignment="1">
      <alignment vertical="center"/>
    </xf>
    <xf numFmtId="0" fontId="90" fillId="0" borderId="213" xfId="0" applyFont="1" applyFill="1" applyBorder="1" applyAlignment="1">
      <alignment vertical="center"/>
    </xf>
    <xf numFmtId="0" fontId="90" fillId="0" borderId="216" xfId="0" applyFont="1" applyFill="1" applyBorder="1" applyAlignment="1">
      <alignment horizontal="center" vertical="center"/>
    </xf>
    <xf numFmtId="0" fontId="90" fillId="0" borderId="0" xfId="0" applyFont="1">
      <alignment vertical="center"/>
    </xf>
    <xf numFmtId="0" fontId="7" fillId="0" borderId="13" xfId="0" applyFont="1" applyBorder="1" applyAlignment="1">
      <alignment horizontal="left" vertical="center" shrinkToFit="1"/>
    </xf>
    <xf numFmtId="0" fontId="11" fillId="0" borderId="13" xfId="0" applyFont="1" applyBorder="1">
      <alignment vertical="center"/>
    </xf>
    <xf numFmtId="0" fontId="6" fillId="3" borderId="2" xfId="4" applyFont="1" applyFill="1" applyBorder="1">
      <alignment vertical="center"/>
    </xf>
    <xf numFmtId="0" fontId="90" fillId="0" borderId="91" xfId="0" applyFont="1" applyFill="1" applyBorder="1">
      <alignment vertical="center"/>
    </xf>
    <xf numFmtId="0" fontId="0" fillId="0" borderId="0" xfId="0">
      <alignment vertical="center"/>
    </xf>
    <xf numFmtId="0" fontId="0" fillId="10" borderId="1" xfId="0" applyFill="1" applyBorder="1" applyAlignment="1">
      <alignment horizontal="center" vertical="center"/>
    </xf>
    <xf numFmtId="0" fontId="0" fillId="9" borderId="81" xfId="0" applyFill="1" applyBorder="1">
      <alignment vertical="center"/>
    </xf>
    <xf numFmtId="0" fontId="0" fillId="10" borderId="52" xfId="0" applyFill="1" applyBorder="1" applyAlignment="1">
      <alignment horizontal="center" vertical="center"/>
    </xf>
    <xf numFmtId="0" fontId="6" fillId="0" borderId="1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0" xfId="0" applyFont="1" applyBorder="1">
      <alignment vertical="center"/>
    </xf>
    <xf numFmtId="0" fontId="6" fillId="0" borderId="0" xfId="0" applyFont="1" applyBorder="1">
      <alignment vertical="center"/>
    </xf>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49" xfId="0" applyBorder="1">
      <alignment vertical="center"/>
    </xf>
    <xf numFmtId="0" fontId="0" fillId="0" borderId="1" xfId="0" applyBorder="1" applyAlignment="1">
      <alignment horizontal="center" vertical="center"/>
    </xf>
    <xf numFmtId="0" fontId="0" fillId="0" borderId="0" xfId="0">
      <alignment vertical="center"/>
    </xf>
    <xf numFmtId="0" fontId="0" fillId="0" borderId="0" xfId="0" applyFill="1" applyBorder="1" applyAlignment="1">
      <alignment vertical="center" shrinkToFit="1"/>
    </xf>
    <xf numFmtId="0" fontId="0" fillId="0" borderId="49" xfId="0" applyBorder="1">
      <alignment vertical="center"/>
    </xf>
    <xf numFmtId="0" fontId="0" fillId="0" borderId="0" xfId="0">
      <alignment vertical="center"/>
    </xf>
    <xf numFmtId="0" fontId="0" fillId="0" borderId="0" xfId="0" applyFill="1" applyBorder="1">
      <alignment vertical="center"/>
    </xf>
    <xf numFmtId="0" fontId="0" fillId="0" borderId="0" xfId="0">
      <alignment vertical="center"/>
    </xf>
    <xf numFmtId="0" fontId="5" fillId="0" borderId="0" xfId="4" applyFont="1" applyFill="1" applyBorder="1" applyAlignment="1" applyProtection="1">
      <alignment horizontal="center" vertical="center"/>
    </xf>
    <xf numFmtId="0" fontId="0" fillId="0" borderId="29" xfId="0" applyFill="1" applyBorder="1">
      <alignment vertical="center"/>
    </xf>
    <xf numFmtId="0" fontId="0" fillId="0" borderId="1" xfId="0" applyFill="1" applyBorder="1">
      <alignment vertical="center"/>
    </xf>
    <xf numFmtId="0" fontId="0" fillId="9" borderId="0" xfId="0" applyFill="1" applyBorder="1" applyAlignment="1">
      <alignment horizontal="left" vertical="center"/>
    </xf>
    <xf numFmtId="0" fontId="0" fillId="9" borderId="0" xfId="0" applyFill="1" applyBorder="1" applyAlignment="1">
      <alignment vertical="center" shrinkToFit="1"/>
    </xf>
    <xf numFmtId="0" fontId="0" fillId="9" borderId="0" xfId="0" applyFill="1" applyBorder="1" applyAlignment="1">
      <alignment horizontal="center" vertical="center"/>
    </xf>
    <xf numFmtId="193" fontId="0" fillId="9" borderId="0" xfId="0" applyNumberFormat="1" applyFill="1">
      <alignment vertical="center"/>
    </xf>
    <xf numFmtId="0" fontId="0" fillId="0" borderId="90" xfId="0" applyFill="1" applyBorder="1" applyAlignment="1">
      <alignment horizontal="center" vertical="center"/>
    </xf>
    <xf numFmtId="0" fontId="0" fillId="0" borderId="12" xfId="0" applyFill="1" applyBorder="1">
      <alignment vertical="center"/>
    </xf>
    <xf numFmtId="0" fontId="0" fillId="0" borderId="13" xfId="0" applyFill="1" applyBorder="1">
      <alignment vertical="center"/>
    </xf>
    <xf numFmtId="0" fontId="0" fillId="0" borderId="9" xfId="0" applyFill="1" applyBorder="1">
      <alignment vertical="center"/>
    </xf>
    <xf numFmtId="0" fontId="5" fillId="0" borderId="44" xfId="4" applyFont="1" applyFill="1" applyBorder="1" applyAlignment="1" applyProtection="1">
      <alignment horizontal="left" vertical="center"/>
    </xf>
    <xf numFmtId="0" fontId="7" fillId="0" borderId="2" xfId="4" applyFont="1" applyFill="1" applyBorder="1" applyAlignment="1" applyProtection="1">
      <alignment horizontal="left" vertical="center" shrinkToFit="1"/>
    </xf>
    <xf numFmtId="0" fontId="7" fillId="0" borderId="16" xfId="4" applyFont="1" applyFill="1" applyBorder="1" applyAlignment="1" applyProtection="1">
      <alignment horizontal="left" vertical="center" shrinkToFit="1"/>
    </xf>
    <xf numFmtId="0" fontId="90" fillId="9" borderId="17" xfId="0" applyFont="1" applyFill="1" applyBorder="1">
      <alignment vertical="center"/>
    </xf>
    <xf numFmtId="0" fontId="10" fillId="0" borderId="0" xfId="4" applyFont="1" applyAlignment="1">
      <alignment horizontal="right" vertical="center"/>
    </xf>
    <xf numFmtId="0" fontId="109" fillId="0" borderId="2" xfId="0" applyFont="1" applyBorder="1" applyAlignment="1" applyProtection="1">
      <alignment horizontal="left" vertical="center"/>
    </xf>
    <xf numFmtId="0" fontId="0" fillId="0" borderId="0" xfId="0" applyFill="1" applyBorder="1">
      <alignment vertical="center"/>
    </xf>
    <xf numFmtId="0" fontId="0" fillId="0" borderId="0" xfId="0">
      <alignment vertical="center"/>
    </xf>
    <xf numFmtId="0" fontId="0" fillId="0" borderId="2" xfId="0" applyBorder="1" applyAlignment="1">
      <alignment vertical="center"/>
    </xf>
    <xf numFmtId="0" fontId="0" fillId="0" borderId="16" xfId="0" applyBorder="1" applyAlignment="1">
      <alignment vertical="center"/>
    </xf>
    <xf numFmtId="0" fontId="7" fillId="0" borderId="2" xfId="4" applyFont="1" applyFill="1" applyBorder="1" applyAlignment="1" applyProtection="1">
      <alignment horizontal="left" vertical="center" shrinkToFit="1"/>
    </xf>
    <xf numFmtId="0" fontId="7" fillId="0" borderId="16" xfId="4" applyFont="1" applyFill="1" applyBorder="1" applyAlignment="1" applyProtection="1">
      <alignment horizontal="left" vertical="center" shrinkToFit="1"/>
    </xf>
    <xf numFmtId="0" fontId="33" fillId="3" borderId="13" xfId="4" applyFont="1" applyFill="1" applyBorder="1">
      <alignment vertical="center"/>
    </xf>
    <xf numFmtId="0" fontId="33" fillId="3" borderId="13" xfId="4" applyFont="1" applyFill="1" applyBorder="1" applyAlignment="1">
      <alignment horizontal="center" vertical="center" shrinkToFit="1"/>
    </xf>
    <xf numFmtId="0" fontId="7" fillId="0" borderId="2" xfId="4" applyFont="1" applyFill="1" applyBorder="1" applyAlignment="1" applyProtection="1">
      <alignment vertical="center" shrinkToFit="1"/>
    </xf>
    <xf numFmtId="0" fontId="7" fillId="0" borderId="16" xfId="4" applyFont="1" applyFill="1" applyBorder="1" applyAlignment="1" applyProtection="1">
      <alignment vertical="center" shrinkToFit="1"/>
    </xf>
    <xf numFmtId="0" fontId="6" fillId="0" borderId="23" xfId="4" applyFont="1" applyFill="1" applyBorder="1" applyProtection="1">
      <alignment vertical="center"/>
      <protection locked="0"/>
    </xf>
    <xf numFmtId="0" fontId="6" fillId="0" borderId="0" xfId="0" applyFont="1" applyFill="1" applyBorder="1" applyAlignment="1">
      <alignment horizontal="left" vertical="top" wrapText="1"/>
    </xf>
    <xf numFmtId="0" fontId="0" fillId="10" borderId="88" xfId="0" applyFill="1" applyBorder="1">
      <alignment vertical="center"/>
    </xf>
    <xf numFmtId="194" fontId="0" fillId="8" borderId="88" xfId="0" applyNumberFormat="1" applyFill="1" applyBorder="1">
      <alignment vertical="center"/>
    </xf>
    <xf numFmtId="0" fontId="90" fillId="0" borderId="27" xfId="4" applyFont="1" applyBorder="1" applyProtection="1">
      <alignment vertical="center"/>
    </xf>
    <xf numFmtId="184" fontId="90" fillId="0" borderId="27" xfId="4" applyNumberFormat="1" applyFont="1" applyBorder="1" applyProtection="1">
      <alignment vertical="center"/>
    </xf>
    <xf numFmtId="184" fontId="90" fillId="7" borderId="23" xfId="4" applyNumberFormat="1" applyFont="1" applyFill="1" applyBorder="1" applyProtection="1">
      <alignment vertical="center"/>
    </xf>
    <xf numFmtId="0" fontId="6" fillId="0" borderId="0" xfId="0" applyFont="1" applyBorder="1">
      <alignment vertical="center"/>
    </xf>
    <xf numFmtId="0" fontId="0" fillId="0" borderId="0" xfId="0">
      <alignment vertical="center"/>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0" fillId="0" borderId="49" xfId="0" applyBorder="1">
      <alignment vertical="center"/>
    </xf>
    <xf numFmtId="0" fontId="0" fillId="0" borderId="25" xfId="0" applyBorder="1">
      <alignment vertical="center"/>
    </xf>
    <xf numFmtId="0" fontId="0" fillId="0" borderId="52" xfId="0" applyBorder="1">
      <alignment vertical="center"/>
    </xf>
    <xf numFmtId="0" fontId="0" fillId="8" borderId="12" xfId="0" applyFill="1" applyBorder="1">
      <alignment vertical="center"/>
    </xf>
    <xf numFmtId="0" fontId="0" fillId="8" borderId="13" xfId="0" applyFill="1" applyBorder="1">
      <alignment vertical="center"/>
    </xf>
    <xf numFmtId="0" fontId="0" fillId="8" borderId="9" xfId="0" applyFill="1" applyBorder="1">
      <alignment vertical="center"/>
    </xf>
    <xf numFmtId="0" fontId="0" fillId="8" borderId="14" xfId="0" applyFill="1" applyBorder="1">
      <alignment vertical="center"/>
    </xf>
    <xf numFmtId="0" fontId="0" fillId="8" borderId="0" xfId="0" applyFill="1" applyBorder="1">
      <alignment vertical="center"/>
    </xf>
    <xf numFmtId="0" fontId="0" fillId="8" borderId="35" xfId="0" applyFill="1" applyBorder="1">
      <alignment vertical="center"/>
    </xf>
    <xf numFmtId="0" fontId="0" fillId="8" borderId="26" xfId="0" applyFill="1" applyBorder="1">
      <alignment vertical="center"/>
    </xf>
    <xf numFmtId="0" fontId="0" fillId="8" borderId="27" xfId="0" applyFill="1" applyBorder="1">
      <alignment vertical="center"/>
    </xf>
    <xf numFmtId="0" fontId="0" fillId="8" borderId="10" xfId="0" applyFill="1" applyBorder="1">
      <alignment vertical="center"/>
    </xf>
    <xf numFmtId="0" fontId="0" fillId="0" borderId="1" xfId="0" applyBorder="1" applyAlignment="1">
      <alignment vertical="center" shrinkToFit="1"/>
    </xf>
    <xf numFmtId="0" fontId="0" fillId="10" borderId="23" xfId="0" applyFill="1" applyBorder="1">
      <alignment vertical="center"/>
    </xf>
    <xf numFmtId="0" fontId="0" fillId="10" borderId="2" xfId="0" applyFill="1" applyBorder="1">
      <alignment vertical="center"/>
    </xf>
    <xf numFmtId="0" fontId="0" fillId="10" borderId="11" xfId="0" applyFill="1" applyBorder="1">
      <alignment vertical="center"/>
    </xf>
    <xf numFmtId="0" fontId="0" fillId="8" borderId="1" xfId="0" applyFill="1" applyBorder="1">
      <alignment vertical="center"/>
    </xf>
    <xf numFmtId="0" fontId="0" fillId="8" borderId="102" xfId="0" applyFill="1" applyBorder="1">
      <alignmen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left" vertical="center"/>
    </xf>
    <xf numFmtId="0" fontId="0" fillId="0" borderId="0" xfId="0" applyBorder="1" applyAlignment="1">
      <alignment horizontal="left" vertical="center"/>
    </xf>
    <xf numFmtId="0" fontId="0" fillId="0" borderId="3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10" xfId="0" applyBorder="1" applyAlignment="1">
      <alignment horizontal="left" vertical="center"/>
    </xf>
    <xf numFmtId="0" fontId="0" fillId="8" borderId="12" xfId="0" applyFill="1" applyBorder="1" applyAlignment="1">
      <alignment vertical="center" wrapText="1"/>
    </xf>
    <xf numFmtId="0" fontId="0" fillId="0" borderId="0" xfId="0" applyFill="1" applyBorder="1">
      <alignment vertical="center"/>
    </xf>
    <xf numFmtId="0" fontId="0" fillId="8" borderId="12" xfId="0" applyFill="1" applyBorder="1" applyAlignment="1">
      <alignment horizontal="right" vertical="center"/>
    </xf>
    <xf numFmtId="0" fontId="0" fillId="8" borderId="13" xfId="0" applyFill="1" applyBorder="1" applyAlignment="1">
      <alignment horizontal="right" vertical="center"/>
    </xf>
    <xf numFmtId="0" fontId="0" fillId="8" borderId="32" xfId="0" applyFill="1" applyBorder="1" applyAlignment="1">
      <alignment horizontal="right" vertical="center"/>
    </xf>
    <xf numFmtId="0" fontId="0" fillId="8" borderId="14" xfId="0" applyFill="1" applyBorder="1" applyAlignment="1">
      <alignment horizontal="right" vertical="center"/>
    </xf>
    <xf numFmtId="0" fontId="0" fillId="8" borderId="0" xfId="0" applyFill="1" applyBorder="1" applyAlignment="1">
      <alignment horizontal="right" vertical="center"/>
    </xf>
    <xf numFmtId="0" fontId="0" fillId="8" borderId="33" xfId="0" applyFill="1" applyBorder="1" applyAlignment="1">
      <alignment horizontal="right" vertical="center"/>
    </xf>
    <xf numFmtId="0" fontId="0" fillId="8" borderId="26" xfId="0" applyFill="1" applyBorder="1" applyAlignment="1">
      <alignment horizontal="right" vertical="center"/>
    </xf>
    <xf numFmtId="0" fontId="0" fillId="8" borderId="27" xfId="0" applyFill="1" applyBorder="1" applyAlignment="1">
      <alignment horizontal="right" vertical="center"/>
    </xf>
    <xf numFmtId="0" fontId="0" fillId="8" borderId="34" xfId="0" applyFill="1" applyBorder="1" applyAlignment="1">
      <alignment horizontal="right" vertical="center"/>
    </xf>
    <xf numFmtId="0" fontId="0" fillId="10" borderId="26" xfId="0" applyFill="1" applyBorder="1">
      <alignment vertical="center"/>
    </xf>
    <xf numFmtId="0" fontId="0" fillId="10" borderId="27" xfId="0" applyFill="1" applyBorder="1">
      <alignment vertical="center"/>
    </xf>
    <xf numFmtId="188" fontId="0" fillId="8" borderId="12" xfId="0" applyNumberFormat="1" applyFill="1" applyBorder="1">
      <alignment vertical="center"/>
    </xf>
    <xf numFmtId="188" fontId="0" fillId="8" borderId="13" xfId="0" applyNumberFormat="1" applyFill="1" applyBorder="1">
      <alignment vertical="center"/>
    </xf>
    <xf numFmtId="0" fontId="0" fillId="0" borderId="12" xfId="0" applyBorder="1" applyAlignment="1">
      <alignment horizontal="center" vertical="center"/>
    </xf>
    <xf numFmtId="0" fontId="0" fillId="0" borderId="32" xfId="0" applyBorder="1" applyAlignment="1">
      <alignment horizontal="center" vertical="center"/>
    </xf>
    <xf numFmtId="0" fontId="0" fillId="0" borderId="100" xfId="0" applyBorder="1" applyAlignment="1">
      <alignment horizontal="center" vertical="center"/>
    </xf>
    <xf numFmtId="0" fontId="0" fillId="0" borderId="22" xfId="0" applyBorder="1" applyAlignment="1">
      <alignment horizontal="center" vertical="center"/>
    </xf>
    <xf numFmtId="0" fontId="0" fillId="0" borderId="101" xfId="0" applyBorder="1" applyAlignment="1">
      <alignment horizontal="center" vertical="center"/>
    </xf>
    <xf numFmtId="0" fontId="0" fillId="12" borderId="100" xfId="0" applyFill="1" applyBorder="1" applyAlignment="1">
      <alignment horizontal="center" vertical="center"/>
    </xf>
    <xf numFmtId="0" fontId="0" fillId="12" borderId="22" xfId="0" applyFill="1" applyBorder="1" applyAlignment="1">
      <alignment horizontal="center" vertical="center"/>
    </xf>
    <xf numFmtId="0" fontId="0" fillId="12" borderId="111" xfId="0" applyFill="1" applyBorder="1" applyAlignment="1">
      <alignment horizontal="center" vertical="center"/>
    </xf>
    <xf numFmtId="188" fontId="0" fillId="8" borderId="80" xfId="0" applyNumberFormat="1" applyFill="1" applyBorder="1">
      <alignment vertical="center"/>
    </xf>
    <xf numFmtId="188" fontId="0" fillId="8" borderId="7" xfId="0" applyNumberFormat="1" applyFill="1" applyBorder="1">
      <alignment vertical="center"/>
    </xf>
    <xf numFmtId="0" fontId="0" fillId="0" borderId="12" xfId="0" applyBorder="1">
      <alignment vertical="center"/>
    </xf>
    <xf numFmtId="0" fontId="0" fillId="0" borderId="32" xfId="0" applyBorder="1">
      <alignment vertical="center"/>
    </xf>
    <xf numFmtId="0" fontId="0" fillId="0" borderId="26" xfId="0" applyBorder="1">
      <alignment vertical="center"/>
    </xf>
    <xf numFmtId="0" fontId="0" fillId="0" borderId="34" xfId="0" applyBorder="1">
      <alignment vertical="center"/>
    </xf>
    <xf numFmtId="0" fontId="0" fillId="0" borderId="52" xfId="0" applyBorder="1" applyAlignment="1">
      <alignment vertical="center" shrinkToFit="1"/>
    </xf>
    <xf numFmtId="0" fontId="0" fillId="7" borderId="224" xfId="0" applyFill="1" applyBorder="1" applyAlignment="1">
      <alignment horizontal="left" vertical="center" wrapText="1"/>
    </xf>
    <xf numFmtId="0" fontId="97" fillId="14" borderId="202" xfId="0" applyFont="1" applyFill="1" applyBorder="1" applyAlignment="1">
      <alignment horizontal="center" vertical="center" wrapText="1"/>
    </xf>
    <xf numFmtId="0" fontId="97" fillId="14" borderId="203" xfId="0" applyFont="1" applyFill="1" applyBorder="1" applyAlignment="1">
      <alignment horizontal="center" vertical="center" wrapText="1"/>
    </xf>
    <xf numFmtId="0" fontId="97" fillId="14" borderId="204" xfId="0" applyFont="1" applyFill="1" applyBorder="1" applyAlignment="1">
      <alignment horizontal="center" vertical="center" wrapText="1"/>
    </xf>
    <xf numFmtId="0" fontId="97" fillId="14" borderId="205" xfId="0" applyFont="1" applyFill="1" applyBorder="1" applyAlignment="1">
      <alignment horizontal="center" vertical="center" wrapText="1"/>
    </xf>
    <xf numFmtId="0" fontId="97" fillId="14" borderId="0" xfId="0" applyFont="1" applyFill="1" applyBorder="1" applyAlignment="1">
      <alignment horizontal="center" vertical="center" wrapText="1"/>
    </xf>
    <xf numFmtId="0" fontId="97" fillId="14" borderId="206" xfId="0" applyFont="1" applyFill="1" applyBorder="1" applyAlignment="1">
      <alignment horizontal="center" vertical="center" wrapText="1"/>
    </xf>
    <xf numFmtId="0" fontId="97" fillId="14" borderId="207" xfId="0" applyFont="1" applyFill="1" applyBorder="1" applyAlignment="1">
      <alignment horizontal="center" vertical="center" wrapText="1"/>
    </xf>
    <xf numFmtId="0" fontId="97" fillId="14" borderId="208" xfId="0" applyFont="1" applyFill="1" applyBorder="1" applyAlignment="1">
      <alignment horizontal="center" vertical="center" wrapText="1"/>
    </xf>
    <xf numFmtId="0" fontId="97" fillId="14" borderId="209" xfId="0" applyFont="1" applyFill="1" applyBorder="1" applyAlignment="1">
      <alignment horizontal="center" vertical="center" wrapText="1"/>
    </xf>
    <xf numFmtId="0" fontId="0" fillId="0" borderId="93" xfId="0" applyBorder="1" applyAlignment="1">
      <alignment vertical="center" shrinkToFit="1"/>
    </xf>
    <xf numFmtId="0" fontId="0" fillId="0" borderId="80" xfId="0" applyBorder="1">
      <alignment vertical="center"/>
    </xf>
    <xf numFmtId="0" fontId="0" fillId="0" borderId="104" xfId="0" applyBorder="1">
      <alignment vertical="center"/>
    </xf>
    <xf numFmtId="0" fontId="0" fillId="0" borderId="15" xfId="0" applyBorder="1">
      <alignment vertical="center"/>
    </xf>
    <xf numFmtId="0" fontId="0" fillId="0" borderId="30" xfId="0" applyBorder="1">
      <alignment vertical="center"/>
    </xf>
    <xf numFmtId="0" fontId="0" fillId="0" borderId="6" xfId="0" applyBorder="1" applyAlignment="1">
      <alignment horizontal="center" vertical="center" wrapText="1"/>
    </xf>
    <xf numFmtId="0" fontId="0" fillId="0" borderId="24" xfId="0" applyBorder="1" applyAlignment="1">
      <alignment horizontal="center" vertical="center"/>
    </xf>
    <xf numFmtId="0" fontId="0" fillId="0" borderId="28" xfId="0" applyBorder="1" applyAlignment="1">
      <alignment horizontal="center" vertical="center"/>
    </xf>
    <xf numFmtId="0" fontId="0" fillId="10" borderId="23" xfId="0" applyFill="1" applyBorder="1" applyAlignment="1">
      <alignment horizontal="right" vertical="center"/>
    </xf>
    <xf numFmtId="0" fontId="0" fillId="10" borderId="16" xfId="0" applyFill="1" applyBorder="1" applyAlignment="1">
      <alignment horizontal="righ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10" borderId="12" xfId="0" applyFill="1" applyBorder="1">
      <alignment vertical="center"/>
    </xf>
    <xf numFmtId="0" fontId="0" fillId="10" borderId="13" xfId="0" applyFill="1" applyBorder="1">
      <alignment vertical="center"/>
    </xf>
    <xf numFmtId="0" fontId="0" fillId="10" borderId="9" xfId="0" applyFill="1" applyBorder="1">
      <alignment vertical="center"/>
    </xf>
    <xf numFmtId="0" fontId="0" fillId="0" borderId="103" xfId="0" applyBorder="1" applyAlignment="1">
      <alignment horizontal="center" vertical="center"/>
    </xf>
    <xf numFmtId="0" fontId="90" fillId="0" borderId="214" xfId="0" applyFont="1" applyFill="1" applyBorder="1" applyAlignment="1">
      <alignment horizontal="left" vertical="center"/>
    </xf>
    <xf numFmtId="0" fontId="90" fillId="0" borderId="215" xfId="0" applyFont="1" applyFill="1" applyBorder="1" applyAlignment="1">
      <alignment horizontal="left" vertical="center"/>
    </xf>
    <xf numFmtId="0" fontId="93" fillId="10" borderId="26" xfId="0" applyFont="1" applyFill="1" applyBorder="1" applyAlignment="1">
      <alignment vertical="center" shrinkToFit="1"/>
    </xf>
    <xf numFmtId="0" fontId="93" fillId="10" borderId="27" xfId="0" applyFont="1" applyFill="1" applyBorder="1" applyAlignment="1">
      <alignment vertical="center" shrinkToFit="1"/>
    </xf>
    <xf numFmtId="0" fontId="0" fillId="0" borderId="103" xfId="0" applyBorder="1">
      <alignment vertical="center"/>
    </xf>
    <xf numFmtId="0" fontId="0" fillId="0" borderId="101" xfId="0" applyBorder="1">
      <alignment vertical="center"/>
    </xf>
    <xf numFmtId="0" fontId="0" fillId="10" borderId="15" xfId="0" applyFill="1" applyBorder="1">
      <alignment vertical="center"/>
    </xf>
    <xf numFmtId="0" fontId="0" fillId="10" borderId="17" xfId="0" applyFill="1" applyBorder="1">
      <alignment vertical="center"/>
    </xf>
    <xf numFmtId="0" fontId="0" fillId="10" borderId="5" xfId="0" applyFill="1" applyBorder="1">
      <alignment vertical="center"/>
    </xf>
    <xf numFmtId="0" fontId="0" fillId="10" borderId="22" xfId="0" applyFill="1" applyBorder="1" applyAlignment="1">
      <alignment horizontal="center" vertical="center"/>
    </xf>
    <xf numFmtId="0" fontId="0" fillId="10" borderId="101" xfId="0" applyFill="1" applyBorder="1" applyAlignment="1">
      <alignment horizontal="center" vertical="center"/>
    </xf>
    <xf numFmtId="0" fontId="0" fillId="7" borderId="113" xfId="0" applyFill="1" applyBorder="1" applyAlignment="1">
      <alignment horizontal="center" vertical="center"/>
    </xf>
    <xf numFmtId="0" fontId="0" fillId="7" borderId="4" xfId="0" applyFill="1" applyBorder="1" applyAlignment="1">
      <alignment horizontal="center" vertical="center"/>
    </xf>
    <xf numFmtId="0" fontId="0" fillId="0" borderId="1" xfId="0" applyBorder="1">
      <alignment vertical="center"/>
    </xf>
    <xf numFmtId="0" fontId="0" fillId="0" borderId="93" xfId="0" applyBorder="1">
      <alignment vertical="center"/>
    </xf>
    <xf numFmtId="0" fontId="0" fillId="10" borderId="7" xfId="0" applyFill="1" applyBorder="1">
      <alignment vertical="center"/>
    </xf>
    <xf numFmtId="0" fontId="0" fillId="10" borderId="8" xfId="0" applyFill="1" applyBorder="1">
      <alignment vertical="center"/>
    </xf>
    <xf numFmtId="0" fontId="0" fillId="0" borderId="3" xfId="0" applyFill="1" applyBorder="1">
      <alignment vertical="center"/>
    </xf>
    <xf numFmtId="0" fontId="0" fillId="0" borderId="4" xfId="0" applyFill="1" applyBorder="1">
      <alignment vertical="center"/>
    </xf>
    <xf numFmtId="0" fontId="0" fillId="10" borderId="3" xfId="0" applyFill="1" applyBorder="1">
      <alignment vertical="center"/>
    </xf>
    <xf numFmtId="0" fontId="0" fillId="10" borderId="4" xfId="0" applyFill="1" applyBorder="1">
      <alignment vertical="center"/>
    </xf>
    <xf numFmtId="0" fontId="0" fillId="9" borderId="94" xfId="0" applyFill="1" applyBorder="1">
      <alignment vertical="center"/>
    </xf>
    <xf numFmtId="0" fontId="0" fillId="9" borderId="88" xfId="0" applyFill="1" applyBorder="1">
      <alignment vertical="center"/>
    </xf>
    <xf numFmtId="0" fontId="0" fillId="8" borderId="84" xfId="0" applyFill="1" applyBorder="1">
      <alignment vertical="center"/>
    </xf>
    <xf numFmtId="0" fontId="0" fillId="0" borderId="111" xfId="0" applyBorder="1" applyAlignment="1">
      <alignment horizontal="center" vertical="center"/>
    </xf>
    <xf numFmtId="0" fontId="92" fillId="9" borderId="55" xfId="0" applyFont="1" applyFill="1" applyBorder="1" applyAlignment="1">
      <alignment horizontal="left" vertical="center" shrinkToFit="1"/>
    </xf>
    <xf numFmtId="0" fontId="92" fillId="9" borderId="86" xfId="0" applyFont="1" applyFill="1" applyBorder="1" applyAlignment="1">
      <alignment horizontal="left" vertical="center" shrinkToFit="1"/>
    </xf>
    <xf numFmtId="0" fontId="0" fillId="9" borderId="92" xfId="0" applyFill="1" applyBorder="1">
      <alignment vertical="center"/>
    </xf>
    <xf numFmtId="0" fontId="0" fillId="9" borderId="55" xfId="0" applyFill="1" applyBorder="1">
      <alignment vertical="center"/>
    </xf>
    <xf numFmtId="0" fontId="0" fillId="0" borderId="13" xfId="0" applyBorder="1">
      <alignment vertical="center"/>
    </xf>
    <xf numFmtId="0" fontId="0" fillId="0" borderId="9" xfId="0" applyBorder="1">
      <alignment vertical="center"/>
    </xf>
    <xf numFmtId="0" fontId="0" fillId="0" borderId="14" xfId="0" applyBorder="1">
      <alignment vertical="center"/>
    </xf>
    <xf numFmtId="0" fontId="0" fillId="0" borderId="0" xfId="0" applyBorder="1">
      <alignment vertical="center"/>
    </xf>
    <xf numFmtId="0" fontId="0" fillId="0" borderId="35" xfId="0" applyBorder="1">
      <alignment vertical="center"/>
    </xf>
    <xf numFmtId="0" fontId="0" fillId="0" borderId="27" xfId="0" applyBorder="1">
      <alignment vertical="center"/>
    </xf>
    <xf numFmtId="0" fontId="0" fillId="0" borderId="10" xfId="0" applyBorder="1">
      <alignment vertical="center"/>
    </xf>
    <xf numFmtId="0" fontId="0" fillId="0" borderId="1" xfId="0" applyBorder="1" applyAlignment="1">
      <alignment horizontal="center" vertical="center"/>
    </xf>
    <xf numFmtId="0" fontId="0" fillId="0" borderId="29" xfId="0" applyFill="1" applyBorder="1">
      <alignment vertical="center"/>
    </xf>
    <xf numFmtId="0" fontId="0" fillId="0" borderId="98" xfId="0" applyFill="1" applyBorder="1">
      <alignment vertical="center"/>
    </xf>
    <xf numFmtId="0" fontId="0" fillId="0" borderId="99" xfId="0" applyFill="1" applyBorder="1">
      <alignment vertical="center"/>
    </xf>
    <xf numFmtId="0" fontId="0" fillId="0" borderId="100" xfId="0" applyFill="1" applyBorder="1" applyAlignment="1">
      <alignment horizontal="center" vertical="center"/>
    </xf>
    <xf numFmtId="0" fontId="0" fillId="0" borderId="22" xfId="0" applyFill="1" applyBorder="1" applyAlignment="1">
      <alignment horizontal="center" vertical="center"/>
    </xf>
    <xf numFmtId="0" fontId="0" fillId="0" borderId="101" xfId="0" applyFill="1" applyBorder="1" applyAlignment="1">
      <alignment horizontal="center" vertical="center"/>
    </xf>
    <xf numFmtId="0" fontId="0" fillId="0" borderId="1" xfId="0" applyFill="1" applyBorder="1" applyAlignment="1">
      <alignment horizontal="center" vertical="center"/>
    </xf>
    <xf numFmtId="0" fontId="0" fillId="0" borderId="23" xfId="0" applyFill="1" applyBorder="1" applyAlignment="1">
      <alignment horizontal="center" vertical="center"/>
    </xf>
    <xf numFmtId="0" fontId="0" fillId="0" borderId="102" xfId="0" applyFill="1" applyBorder="1" applyAlignment="1">
      <alignment horizontal="center" vertical="center"/>
    </xf>
    <xf numFmtId="0" fontId="0" fillId="0" borderId="1" xfId="0" applyFill="1" applyBorder="1">
      <alignment vertical="center"/>
    </xf>
    <xf numFmtId="0" fontId="0" fillId="0" borderId="23" xfId="0" applyFill="1" applyBorder="1">
      <alignment vertical="center"/>
    </xf>
    <xf numFmtId="0" fontId="0" fillId="0" borderId="102" xfId="0" applyFill="1" applyBorder="1">
      <alignment vertical="center"/>
    </xf>
    <xf numFmtId="0" fontId="0" fillId="10" borderId="3" xfId="0" applyFill="1" applyBorder="1" applyAlignment="1">
      <alignment horizontal="center" vertical="center"/>
    </xf>
    <xf numFmtId="0" fontId="0" fillId="10" borderId="4" xfId="0" applyFill="1" applyBorder="1" applyAlignment="1">
      <alignment horizontal="center" vertical="center"/>
    </xf>
    <xf numFmtId="0" fontId="0" fillId="8" borderId="3" xfId="0" applyFill="1" applyBorder="1">
      <alignment vertical="center"/>
    </xf>
    <xf numFmtId="0" fontId="0" fillId="8" borderId="4" xfId="0" applyFill="1" applyBorder="1">
      <alignment vertical="center"/>
    </xf>
    <xf numFmtId="0" fontId="98" fillId="8" borderId="12" xfId="0" applyFont="1" applyFill="1" applyBorder="1" applyAlignment="1">
      <alignment vertical="center" wrapText="1"/>
    </xf>
    <xf numFmtId="0" fontId="98" fillId="8" borderId="13" xfId="0" applyFont="1" applyFill="1" applyBorder="1" applyAlignment="1">
      <alignment vertical="center" wrapText="1"/>
    </xf>
    <xf numFmtId="0" fontId="98" fillId="8" borderId="9" xfId="0" applyFont="1" applyFill="1" applyBorder="1" applyAlignment="1">
      <alignment vertical="center" wrapText="1"/>
    </xf>
    <xf numFmtId="0" fontId="98" fillId="8" borderId="14" xfId="0" applyFont="1" applyFill="1" applyBorder="1" applyAlignment="1">
      <alignment vertical="center" wrapText="1"/>
    </xf>
    <xf numFmtId="0" fontId="98" fillId="8" borderId="0" xfId="0" applyFont="1" applyFill="1" applyBorder="1" applyAlignment="1">
      <alignment vertical="center" wrapText="1"/>
    </xf>
    <xf numFmtId="0" fontId="98" fillId="8" borderId="35" xfId="0" applyFont="1" applyFill="1" applyBorder="1" applyAlignment="1">
      <alignment vertical="center" wrapText="1"/>
    </xf>
    <xf numFmtId="0" fontId="98" fillId="8" borderId="26" xfId="0" applyFont="1" applyFill="1" applyBorder="1" applyAlignment="1">
      <alignment vertical="center" wrapText="1"/>
    </xf>
    <xf numFmtId="0" fontId="98" fillId="8" borderId="27" xfId="0" applyFont="1" applyFill="1" applyBorder="1" applyAlignment="1">
      <alignment vertical="center" wrapText="1"/>
    </xf>
    <xf numFmtId="0" fontId="98" fillId="8" borderId="10" xfId="0" applyFont="1" applyFill="1" applyBorder="1" applyAlignment="1">
      <alignment vertical="center" wrapText="1"/>
    </xf>
    <xf numFmtId="0" fontId="0" fillId="8" borderId="32" xfId="0" applyFill="1" applyBorder="1">
      <alignment vertical="center"/>
    </xf>
    <xf numFmtId="0" fontId="0" fillId="8" borderId="33" xfId="0" applyFill="1" applyBorder="1">
      <alignment vertical="center"/>
    </xf>
    <xf numFmtId="0" fontId="0" fillId="8" borderId="34" xfId="0" applyFill="1" applyBorder="1">
      <alignment vertical="center"/>
    </xf>
    <xf numFmtId="0" fontId="0" fillId="0" borderId="33" xfId="0" applyBorder="1">
      <alignment vertical="center"/>
    </xf>
    <xf numFmtId="0" fontId="0" fillId="0" borderId="83" xfId="0" applyBorder="1">
      <alignment vertical="center"/>
    </xf>
    <xf numFmtId="0" fontId="0" fillId="0" borderId="107" xfId="0" applyBorder="1">
      <alignment vertical="center"/>
    </xf>
    <xf numFmtId="0" fontId="0" fillId="8" borderId="2" xfId="0" applyFill="1" applyBorder="1">
      <alignment vertical="center"/>
    </xf>
    <xf numFmtId="0" fontId="0" fillId="8" borderId="15" xfId="0" applyFill="1" applyBorder="1">
      <alignment vertical="center"/>
    </xf>
    <xf numFmtId="0" fontId="0" fillId="8" borderId="17" xfId="0" applyFill="1" applyBorder="1">
      <alignment vertical="center"/>
    </xf>
    <xf numFmtId="0" fontId="0" fillId="8" borderId="5" xfId="0" applyFill="1" applyBorder="1">
      <alignment vertical="center"/>
    </xf>
    <xf numFmtId="0" fontId="0" fillId="12" borderId="109" xfId="0" applyFill="1" applyBorder="1" applyAlignment="1">
      <alignment horizontal="center" vertical="center"/>
    </xf>
    <xf numFmtId="0" fontId="0" fillId="12" borderId="24" xfId="0" applyFill="1" applyBorder="1" applyAlignment="1">
      <alignment horizontal="center" vertical="center"/>
    </xf>
    <xf numFmtId="0" fontId="0" fillId="12" borderId="110" xfId="0" applyFill="1" applyBorder="1" applyAlignment="1">
      <alignment horizontal="center" vertical="center"/>
    </xf>
    <xf numFmtId="0" fontId="0" fillId="0" borderId="108" xfId="0" applyBorder="1">
      <alignment vertical="center"/>
    </xf>
    <xf numFmtId="0" fontId="0" fillId="10" borderId="1" xfId="0" applyFill="1" applyBorder="1" applyAlignment="1">
      <alignment horizontal="center" vertical="center"/>
    </xf>
    <xf numFmtId="0" fontId="0" fillId="8" borderId="83" xfId="0" applyFill="1" applyBorder="1">
      <alignment vertical="center"/>
    </xf>
    <xf numFmtId="0" fontId="0" fillId="8" borderId="105" xfId="0" applyFill="1" applyBorder="1">
      <alignment vertical="center"/>
    </xf>
    <xf numFmtId="0" fontId="0" fillId="8" borderId="106" xfId="0" applyFill="1" applyBorder="1">
      <alignment vertical="center"/>
    </xf>
    <xf numFmtId="0" fontId="99" fillId="0" borderId="12" xfId="0" applyFont="1" applyFill="1" applyBorder="1" applyAlignment="1">
      <alignment horizontal="left" vertical="center" wrapText="1" shrinkToFit="1"/>
    </xf>
    <xf numFmtId="0" fontId="99" fillId="0" borderId="13" xfId="0" applyFont="1" applyFill="1" applyBorder="1" applyAlignment="1">
      <alignment horizontal="left" vertical="center" wrapText="1" shrinkToFit="1"/>
    </xf>
    <xf numFmtId="0" fontId="99" fillId="0" borderId="9" xfId="0" applyFont="1" applyFill="1" applyBorder="1" applyAlignment="1">
      <alignment horizontal="left" vertical="center" wrapText="1" shrinkToFit="1"/>
    </xf>
    <xf numFmtId="0" fontId="99" fillId="0" borderId="14" xfId="0" applyFont="1" applyFill="1" applyBorder="1" applyAlignment="1">
      <alignment horizontal="left" vertical="center" wrapText="1" shrinkToFit="1"/>
    </xf>
    <xf numFmtId="0" fontId="99" fillId="0" borderId="0" xfId="0" applyFont="1" applyFill="1" applyBorder="1" applyAlignment="1">
      <alignment horizontal="left" vertical="center" wrapText="1" shrinkToFit="1"/>
    </xf>
    <xf numFmtId="0" fontId="99" fillId="0" borderId="35" xfId="0" applyFont="1" applyFill="1" applyBorder="1" applyAlignment="1">
      <alignment horizontal="left" vertical="center" wrapText="1" shrinkToFit="1"/>
    </xf>
    <xf numFmtId="0" fontId="99" fillId="0" borderId="83" xfId="0" applyFont="1" applyFill="1" applyBorder="1" applyAlignment="1">
      <alignment horizontal="left" vertical="center" wrapText="1" shrinkToFit="1"/>
    </xf>
    <xf numFmtId="0" fontId="99" fillId="0" borderId="105" xfId="0" applyFont="1" applyFill="1" applyBorder="1" applyAlignment="1">
      <alignment horizontal="left" vertical="center" wrapText="1" shrinkToFit="1"/>
    </xf>
    <xf numFmtId="0" fontId="99" fillId="0" borderId="106" xfId="0" applyFont="1" applyFill="1" applyBorder="1" applyAlignment="1">
      <alignment horizontal="left" vertical="center" wrapText="1" shrinkToFit="1"/>
    </xf>
    <xf numFmtId="0" fontId="0" fillId="9" borderId="81" xfId="0" applyFill="1" applyBorder="1">
      <alignment vertical="center"/>
    </xf>
    <xf numFmtId="0" fontId="0" fillId="10" borderId="114" xfId="0" applyFill="1" applyBorder="1" applyAlignment="1">
      <alignment horizontal="right" vertical="center"/>
    </xf>
    <xf numFmtId="0" fontId="0" fillId="10" borderId="115" xfId="0" applyFill="1" applyBorder="1" applyAlignment="1">
      <alignment horizontal="right" vertical="center"/>
    </xf>
    <xf numFmtId="0" fontId="7" fillId="0" borderId="0" xfId="0" applyFont="1" applyBorder="1" applyAlignment="1">
      <alignment horizontal="center" vertical="center" shrinkToFit="1"/>
    </xf>
    <xf numFmtId="0" fontId="7" fillId="0" borderId="0" xfId="0" applyFont="1" applyBorder="1" applyAlignment="1">
      <alignment horizontal="center" vertical="center"/>
    </xf>
    <xf numFmtId="0" fontId="7" fillId="0" borderId="0" xfId="0" applyFont="1" applyBorder="1" applyAlignment="1">
      <alignment horizontal="left" vertical="center" shrinkToFit="1"/>
    </xf>
    <xf numFmtId="0" fontId="15" fillId="0" borderId="6" xfId="0" applyFont="1" applyBorder="1" applyAlignment="1">
      <alignment horizontal="left" vertical="top" wrapText="1"/>
    </xf>
    <xf numFmtId="0" fontId="17" fillId="0" borderId="7" xfId="0" applyFont="1" applyBorder="1" applyAlignment="1">
      <alignment horizontal="left" vertical="top"/>
    </xf>
    <xf numFmtId="0" fontId="17" fillId="0" borderId="8" xfId="0" applyFont="1" applyBorder="1" applyAlignment="1">
      <alignment horizontal="left" vertical="top"/>
    </xf>
    <xf numFmtId="0" fontId="17" fillId="0" borderId="24" xfId="0" applyFont="1" applyBorder="1" applyAlignment="1">
      <alignment horizontal="left" vertical="top"/>
    </xf>
    <xf numFmtId="0" fontId="17" fillId="0" borderId="0" xfId="0" applyFont="1" applyBorder="1" applyAlignment="1">
      <alignment horizontal="left" vertical="top"/>
    </xf>
    <xf numFmtId="0" fontId="17" fillId="0" borderId="35" xfId="0" applyFont="1" applyBorder="1" applyAlignment="1">
      <alignment horizontal="left" vertical="top"/>
    </xf>
    <xf numFmtId="0" fontId="17" fillId="0" borderId="28" xfId="0" applyFont="1" applyBorder="1" applyAlignment="1">
      <alignment horizontal="left" vertical="top"/>
    </xf>
    <xf numFmtId="0" fontId="17" fillId="0" borderId="17" xfId="0" applyFont="1" applyBorder="1" applyAlignment="1">
      <alignment horizontal="left" vertical="top"/>
    </xf>
    <xf numFmtId="0" fontId="17" fillId="0" borderId="5" xfId="0" applyFont="1" applyBorder="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xf>
    <xf numFmtId="0" fontId="11" fillId="0" borderId="112"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1" xfId="0" applyFont="1" applyBorder="1" applyAlignment="1">
      <alignment horizontal="left" vertical="center" shrinkToFit="1"/>
    </xf>
    <xf numFmtId="0" fontId="11" fillId="0" borderId="102" xfId="0" applyFont="1" applyBorder="1" applyAlignment="1">
      <alignment horizontal="left" vertical="center" shrinkToFit="1"/>
    </xf>
    <xf numFmtId="0" fontId="11" fillId="0" borderId="16" xfId="0" applyFont="1" applyBorder="1" applyAlignment="1">
      <alignment horizontal="center" vertical="center" shrinkToFit="1"/>
    </xf>
    <xf numFmtId="0" fontId="7" fillId="0" borderId="1" xfId="0" applyFont="1" applyBorder="1" applyAlignment="1">
      <alignment horizontal="left" vertical="center" shrinkToFit="1"/>
    </xf>
    <xf numFmtId="0" fontId="7" fillId="0" borderId="102" xfId="0" applyFont="1" applyBorder="1" applyAlignment="1">
      <alignment horizontal="left" vertical="center" shrinkToFit="1"/>
    </xf>
    <xf numFmtId="0" fontId="7" fillId="0" borderId="98" xfId="0" applyFont="1" applyBorder="1" applyAlignment="1">
      <alignment horizontal="left" vertical="center"/>
    </xf>
    <xf numFmtId="0" fontId="7" fillId="0" borderId="95" xfId="0" applyFont="1" applyBorder="1" applyAlignment="1">
      <alignment horizontal="left" vertical="center"/>
    </xf>
    <xf numFmtId="0" fontId="7" fillId="0" borderId="29" xfId="0" applyFont="1" applyBorder="1" applyAlignment="1">
      <alignment horizontal="center" vertical="center" shrinkToFit="1"/>
    </xf>
    <xf numFmtId="0" fontId="7" fillId="0" borderId="98" xfId="0" applyFont="1" applyBorder="1" applyAlignment="1">
      <alignment horizontal="center" vertical="center"/>
    </xf>
    <xf numFmtId="0" fontId="7" fillId="0" borderId="95" xfId="0" applyFont="1" applyBorder="1" applyAlignment="1">
      <alignment horizontal="center" vertical="center"/>
    </xf>
    <xf numFmtId="0" fontId="7" fillId="0" borderId="122" xfId="0" applyFont="1" applyBorder="1" applyAlignment="1">
      <alignment horizontal="center" vertical="center"/>
    </xf>
    <xf numFmtId="0" fontId="7" fillId="0" borderId="29" xfId="0" applyFont="1" applyBorder="1" applyAlignment="1">
      <alignment horizontal="left" vertical="center" shrinkToFit="1"/>
    </xf>
    <xf numFmtId="0" fontId="7" fillId="0" borderId="99" xfId="0" applyFont="1" applyBorder="1" applyAlignment="1">
      <alignment horizontal="left" vertical="center" shrinkToFi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32" xfId="0" applyFont="1" applyBorder="1" applyAlignment="1">
      <alignment horizontal="center" vertical="center"/>
    </xf>
    <xf numFmtId="0" fontId="7" fillId="0" borderId="49" xfId="0" applyFont="1" applyBorder="1" applyAlignment="1">
      <alignment horizontal="left" vertical="center" shrinkToFit="1"/>
    </xf>
    <xf numFmtId="0" fontId="7" fillId="0" borderId="210" xfId="0" applyFont="1" applyBorder="1" applyAlignment="1">
      <alignment horizontal="left" vertical="center" shrinkToFit="1"/>
    </xf>
    <xf numFmtId="0" fontId="7" fillId="3" borderId="17" xfId="0" applyFont="1" applyFill="1" applyBorder="1" applyAlignment="1">
      <alignment horizontal="right" vertical="center" shrinkToFit="1"/>
    </xf>
    <xf numFmtId="0" fontId="7" fillId="3" borderId="30" xfId="0" applyFont="1" applyFill="1" applyBorder="1" applyAlignment="1">
      <alignment horizontal="right" vertical="center" shrinkToFit="1"/>
    </xf>
    <xf numFmtId="190" fontId="12" fillId="0" borderId="15" xfId="0" applyNumberFormat="1" applyFont="1" applyBorder="1" applyAlignment="1">
      <alignment horizontal="center" vertical="center"/>
    </xf>
    <xf numFmtId="0" fontId="12" fillId="0" borderId="30" xfId="0" applyFont="1" applyBorder="1" applyAlignment="1">
      <alignment horizontal="center" vertical="center"/>
    </xf>
    <xf numFmtId="0" fontId="11" fillId="0" borderId="223" xfId="0" applyFont="1" applyBorder="1" applyAlignment="1">
      <alignment horizontal="center" vertical="center" shrinkToFit="1"/>
    </xf>
    <xf numFmtId="0" fontId="11" fillId="0" borderId="122" xfId="0" applyFont="1" applyBorder="1" applyAlignment="1">
      <alignment horizontal="center" vertical="center" shrinkToFit="1"/>
    </xf>
    <xf numFmtId="0" fontId="11" fillId="0" borderId="29" xfId="0" applyFont="1" applyBorder="1" applyAlignment="1">
      <alignment horizontal="left" vertical="center" shrinkToFit="1"/>
    </xf>
    <xf numFmtId="0" fontId="11" fillId="0" borderId="99" xfId="0" applyFont="1" applyBorder="1" applyAlignment="1">
      <alignment horizontal="left" vertical="center" shrinkToFit="1"/>
    </xf>
    <xf numFmtId="0" fontId="11" fillId="0" borderId="29" xfId="0" applyFont="1" applyBorder="1" applyAlignment="1">
      <alignment horizontal="center" vertical="center" shrinkToFit="1"/>
    </xf>
    <xf numFmtId="0" fontId="11" fillId="0" borderId="99" xfId="0" applyFont="1" applyBorder="1" applyAlignment="1">
      <alignment horizontal="center" vertical="center" shrinkToFit="1"/>
    </xf>
    <xf numFmtId="0" fontId="6" fillId="0" borderId="12"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2"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1" xfId="0" applyFont="1" applyFill="1" applyBorder="1" applyAlignment="1">
      <alignment horizontal="center" vertical="top"/>
    </xf>
    <xf numFmtId="0" fontId="6" fillId="3" borderId="1" xfId="0" applyFont="1" applyFill="1" applyBorder="1" applyAlignment="1">
      <alignment horizontal="center" vertical="top"/>
    </xf>
    <xf numFmtId="0" fontId="6" fillId="3" borderId="1" xfId="0" applyFont="1" applyFill="1" applyBorder="1" applyAlignment="1">
      <alignment horizontal="center" vertical="top" wrapText="1"/>
    </xf>
    <xf numFmtId="0" fontId="6" fillId="0" borderId="23" xfId="0" applyFont="1" applyBorder="1" applyAlignment="1">
      <alignment horizontal="center" vertical="center"/>
    </xf>
    <xf numFmtId="0" fontId="6" fillId="0" borderId="2"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Border="1" applyAlignment="1">
      <alignment horizontal="left" vertical="center" shrinkToFit="1"/>
    </xf>
    <xf numFmtId="0" fontId="6" fillId="0" borderId="27" xfId="0" applyFont="1" applyBorder="1" applyAlignment="1">
      <alignment horizontal="left" vertical="center" shrinkToFit="1"/>
    </xf>
    <xf numFmtId="0" fontId="47" fillId="0" borderId="0" xfId="0" applyFont="1" applyFill="1" applyAlignment="1">
      <alignment horizontal="center" vertical="center"/>
    </xf>
    <xf numFmtId="0" fontId="6" fillId="0" borderId="0" xfId="0" applyNumberFormat="1" applyFont="1" applyFill="1" applyBorder="1" applyAlignment="1">
      <alignment horizontal="center" vertical="center"/>
    </xf>
    <xf numFmtId="0" fontId="96" fillId="0" borderId="0" xfId="0" applyFont="1" applyAlignment="1">
      <alignment horizontal="center" vertical="center"/>
    </xf>
    <xf numFmtId="56" fontId="6" fillId="0" borderId="0" xfId="0" quotePrefix="1" applyNumberFormat="1" applyFont="1" applyBorder="1" applyAlignment="1">
      <alignment horizontal="distributed" vertical="center"/>
    </xf>
    <xf numFmtId="0" fontId="6" fillId="0" borderId="0" xfId="0" applyNumberFormat="1" applyFont="1" applyBorder="1" applyAlignment="1">
      <alignment horizontal="distributed" vertical="center"/>
    </xf>
    <xf numFmtId="0" fontId="11" fillId="3" borderId="1" xfId="0" applyFont="1" applyFill="1" applyBorder="1" applyAlignment="1">
      <alignment horizontal="center" vertical="center" shrinkToFit="1"/>
    </xf>
    <xf numFmtId="0" fontId="11" fillId="3" borderId="102" xfId="0" applyFont="1" applyFill="1" applyBorder="1" applyAlignment="1">
      <alignment horizontal="center" vertical="center" shrinkToFit="1"/>
    </xf>
    <xf numFmtId="0" fontId="11" fillId="0" borderId="102" xfId="0" applyFont="1" applyBorder="1" applyAlignment="1">
      <alignment horizontal="center" vertical="center" shrinkToFit="1"/>
    </xf>
    <xf numFmtId="0" fontId="6" fillId="0" borderId="0" xfId="0" applyFont="1" applyBorder="1" applyAlignment="1">
      <alignment horizontal="left" vertical="top" wrapText="1"/>
    </xf>
    <xf numFmtId="0" fontId="11" fillId="0" borderId="128" xfId="0" applyFont="1" applyBorder="1" applyAlignment="1">
      <alignment horizontal="center" vertical="center" shrinkToFit="1"/>
    </xf>
    <xf numFmtId="0" fontId="11" fillId="0" borderId="120" xfId="0" applyFont="1" applyBorder="1" applyAlignment="1">
      <alignment horizontal="center" vertical="center" shrinkToFit="1"/>
    </xf>
    <xf numFmtId="0" fontId="11" fillId="0" borderId="121" xfId="0" applyFont="1" applyBorder="1" applyAlignment="1">
      <alignment horizontal="center" vertical="center" shrinkToFit="1"/>
    </xf>
    <xf numFmtId="0" fontId="11" fillId="0" borderId="129"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126" xfId="0" applyFont="1" applyBorder="1" applyAlignment="1">
      <alignment horizontal="center" vertical="center" shrinkToFit="1"/>
    </xf>
    <xf numFmtId="0" fontId="11" fillId="0" borderId="52" xfId="0" applyFont="1" applyBorder="1" applyAlignment="1">
      <alignment horizontal="center" vertical="center" shrinkToFit="1"/>
    </xf>
    <xf numFmtId="0" fontId="11" fillId="0" borderId="52" xfId="0" applyFont="1" applyBorder="1" applyAlignment="1">
      <alignment horizontal="left" vertical="center" shrinkToFit="1"/>
    </xf>
    <xf numFmtId="0" fontId="11" fillId="0" borderId="127" xfId="0" applyFont="1" applyBorder="1" applyAlignment="1">
      <alignment horizontal="left" vertical="center" shrinkToFit="1"/>
    </xf>
    <xf numFmtId="0" fontId="11" fillId="0" borderId="34" xfId="0" applyFont="1" applyBorder="1" applyAlignment="1">
      <alignment horizontal="center" vertical="center" shrinkToFit="1"/>
    </xf>
    <xf numFmtId="0" fontId="6" fillId="3" borderId="23" xfId="0" applyFont="1" applyFill="1" applyBorder="1" applyAlignment="1">
      <alignment horizontal="center" vertical="top"/>
    </xf>
    <xf numFmtId="0" fontId="6" fillId="3" borderId="2" xfId="0" applyFont="1" applyFill="1" applyBorder="1" applyAlignment="1">
      <alignment horizontal="center" vertical="top"/>
    </xf>
    <xf numFmtId="0" fontId="6" fillId="3" borderId="16" xfId="0" applyFont="1" applyFill="1" applyBorder="1" applyAlignment="1">
      <alignment horizontal="center" vertical="top"/>
    </xf>
    <xf numFmtId="0" fontId="6" fillId="3" borderId="23"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16" xfId="0" applyFont="1" applyFill="1" applyBorder="1" applyAlignment="1">
      <alignment horizontal="center" vertical="top" wrapText="1"/>
    </xf>
    <xf numFmtId="0" fontId="6" fillId="0" borderId="23" xfId="0" applyFont="1" applyFill="1" applyBorder="1" applyAlignment="1">
      <alignment horizontal="center" vertical="top" shrinkToFit="1"/>
    </xf>
    <xf numFmtId="0" fontId="6" fillId="0" borderId="2" xfId="0" applyFont="1" applyFill="1" applyBorder="1" applyAlignment="1">
      <alignment horizontal="center" vertical="top" shrinkToFit="1"/>
    </xf>
    <xf numFmtId="0" fontId="6" fillId="0" borderId="16" xfId="0" applyFont="1" applyFill="1" applyBorder="1" applyAlignment="1">
      <alignment horizontal="center" vertical="top" shrinkToFit="1"/>
    </xf>
    <xf numFmtId="0" fontId="6" fillId="0" borderId="23" xfId="0" applyFont="1" applyFill="1" applyBorder="1" applyAlignment="1">
      <alignment horizontal="center" vertical="top"/>
    </xf>
    <xf numFmtId="0" fontId="6" fillId="0" borderId="2" xfId="0" applyFont="1" applyFill="1" applyBorder="1" applyAlignment="1">
      <alignment horizontal="center" vertical="top"/>
    </xf>
    <xf numFmtId="0" fontId="6" fillId="0" borderId="16" xfId="0" applyFont="1" applyFill="1" applyBorder="1" applyAlignment="1">
      <alignment horizontal="center" vertical="top"/>
    </xf>
    <xf numFmtId="0" fontId="14" fillId="0" borderId="0" xfId="0" applyFont="1" applyFill="1" applyBorder="1" applyAlignment="1">
      <alignment horizontal="left" vertical="center" wrapText="1"/>
    </xf>
    <xf numFmtId="0" fontId="14" fillId="0" borderId="33" xfId="0" applyFont="1" applyFill="1" applyBorder="1" applyAlignment="1">
      <alignment horizontal="left" vertical="center" wrapText="1"/>
    </xf>
    <xf numFmtId="0" fontId="6" fillId="0" borderId="14" xfId="0" applyFont="1" applyBorder="1" applyAlignment="1">
      <alignment horizontal="left" vertical="center" shrinkToFit="1"/>
    </xf>
    <xf numFmtId="0" fontId="0" fillId="0" borderId="0" xfId="0" applyAlignment="1">
      <alignment horizontal="left" vertical="top" wrapText="1"/>
    </xf>
    <xf numFmtId="0" fontId="6" fillId="0" borderId="1" xfId="0" applyFont="1" applyFill="1" applyBorder="1" applyAlignment="1">
      <alignment horizontal="center" vertical="top" wrapText="1"/>
    </xf>
    <xf numFmtId="0" fontId="6" fillId="0" borderId="0" xfId="0" applyNumberFormat="1" applyFont="1" applyBorder="1" applyAlignment="1">
      <alignment horizontal="center" vertical="center"/>
    </xf>
    <xf numFmtId="0" fontId="6" fillId="0" borderId="0" xfId="0" applyFont="1" applyBorder="1">
      <alignment vertical="center"/>
    </xf>
    <xf numFmtId="184" fontId="6" fillId="0" borderId="0" xfId="0" applyNumberFormat="1" applyFont="1" applyBorder="1" applyAlignment="1">
      <alignment horizontal="distributed" vertical="center"/>
    </xf>
    <xf numFmtId="0" fontId="0" fillId="0" borderId="0" xfId="0">
      <alignment vertical="center"/>
    </xf>
    <xf numFmtId="184" fontId="6" fillId="0" borderId="0" xfId="0" applyNumberFormat="1" applyFont="1" applyAlignment="1">
      <alignment horizontal="distributed" vertical="center"/>
    </xf>
    <xf numFmtId="38" fontId="83" fillId="0" borderId="0" xfId="3" applyFont="1" applyAlignment="1">
      <alignment horizontal="center" vertical="top" shrinkToFi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top" shrinkToFit="1"/>
    </xf>
    <xf numFmtId="0" fontId="6" fillId="0" borderId="0" xfId="0" quotePrefix="1" applyNumberFormat="1" applyFont="1" applyBorder="1" applyAlignment="1">
      <alignment horizontal="center" vertical="center"/>
    </xf>
    <xf numFmtId="0" fontId="17" fillId="0" borderId="14" xfId="0"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33" xfId="0" applyFont="1" applyFill="1" applyBorder="1" applyAlignment="1">
      <alignment horizontal="left" vertical="top" wrapText="1"/>
    </xf>
    <xf numFmtId="0" fontId="6" fillId="15" borderId="1" xfId="0" applyFont="1" applyFill="1" applyBorder="1" applyAlignment="1">
      <alignment horizontal="center" vertical="center"/>
    </xf>
    <xf numFmtId="0" fontId="6" fillId="0" borderId="0" xfId="0" applyFont="1" applyBorder="1" applyAlignment="1">
      <alignment vertical="top" wrapText="1"/>
    </xf>
    <xf numFmtId="0" fontId="0" fillId="0" borderId="0" xfId="0" applyAlignment="1">
      <alignment vertical="top" wrapText="1"/>
    </xf>
    <xf numFmtId="0" fontId="6" fillId="3" borderId="2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6" xfId="0" applyFont="1" applyFill="1" applyBorder="1" applyAlignment="1">
      <alignment horizontal="center" vertical="center"/>
    </xf>
    <xf numFmtId="0" fontId="6" fillId="5" borderId="0" xfId="0" applyFont="1" applyFill="1" applyBorder="1" applyAlignment="1">
      <alignment horizontal="left" vertical="top" wrapText="1"/>
    </xf>
    <xf numFmtId="0" fontId="6" fillId="13" borderId="0" xfId="0" applyFont="1" applyFill="1" applyBorder="1" applyAlignment="1">
      <alignment horizontal="left" vertical="top" wrapText="1"/>
    </xf>
    <xf numFmtId="0" fontId="0" fillId="0" borderId="0" xfId="0" applyAlignment="1">
      <alignment vertical="center" wrapText="1"/>
    </xf>
    <xf numFmtId="0" fontId="0" fillId="0" borderId="27" xfId="0" applyBorder="1" applyAlignment="1">
      <alignment vertical="center" wrapText="1"/>
    </xf>
    <xf numFmtId="0" fontId="81" fillId="13" borderId="0" xfId="0" applyFont="1" applyFill="1" applyBorder="1" applyAlignment="1">
      <alignment horizontal="left" vertical="top" wrapText="1"/>
    </xf>
    <xf numFmtId="0" fontId="0" fillId="0" borderId="0" xfId="0" applyAlignment="1">
      <alignment vertical="top"/>
    </xf>
    <xf numFmtId="0" fontId="0" fillId="0" borderId="27" xfId="0" applyBorder="1" applyAlignment="1">
      <alignment vertical="top"/>
    </xf>
    <xf numFmtId="0" fontId="14" fillId="0" borderId="0" xfId="0" applyFont="1" applyAlignment="1">
      <alignment horizontal="left" vertical="top" wrapText="1"/>
    </xf>
    <xf numFmtId="0" fontId="11" fillId="0" borderId="79" xfId="0" applyFont="1" applyBorder="1" applyAlignment="1">
      <alignment horizontal="center" vertical="center" shrinkToFit="1"/>
    </xf>
    <xf numFmtId="0" fontId="11" fillId="0" borderId="49" xfId="0" applyFont="1" applyBorder="1" applyAlignment="1">
      <alignment horizontal="left" vertical="center" shrinkToFit="1"/>
    </xf>
    <xf numFmtId="0" fontId="11" fillId="0" borderId="210" xfId="0" applyFont="1" applyBorder="1" applyAlignment="1">
      <alignment horizontal="left" vertical="center" shrinkToFit="1"/>
    </xf>
    <xf numFmtId="0" fontId="11" fillId="0" borderId="32" xfId="0" applyFont="1" applyBorder="1" applyAlignment="1">
      <alignment horizontal="center" vertical="center" shrinkToFit="1"/>
    </xf>
    <xf numFmtId="0" fontId="11" fillId="0" borderId="49" xfId="0" applyFont="1" applyBorder="1" applyAlignment="1">
      <alignment horizontal="center" vertical="center" shrinkToFit="1"/>
    </xf>
    <xf numFmtId="0" fontId="11" fillId="3" borderId="49" xfId="0" applyFont="1" applyFill="1" applyBorder="1" applyAlignment="1">
      <alignment horizontal="center" vertical="center" shrinkToFit="1"/>
    </xf>
    <xf numFmtId="0" fontId="11" fillId="3" borderId="210" xfId="0" applyFont="1" applyFill="1" applyBorder="1" applyAlignment="1">
      <alignment horizontal="center" vertical="center" shrinkToFit="1"/>
    </xf>
    <xf numFmtId="0" fontId="18" fillId="0" borderId="0" xfId="0" applyFont="1" applyBorder="1" applyAlignment="1">
      <alignment vertical="center" wrapText="1"/>
    </xf>
    <xf numFmtId="0" fontId="11" fillId="0" borderId="2" xfId="0" applyFont="1" applyBorder="1" applyAlignment="1">
      <alignment horizontal="center" vertical="center" shrinkToFit="1"/>
    </xf>
    <xf numFmtId="0" fontId="11" fillId="0" borderId="127" xfId="0" applyFont="1" applyBorder="1" applyAlignment="1">
      <alignment horizontal="center" vertical="center" shrinkToFit="1"/>
    </xf>
    <xf numFmtId="0" fontId="13" fillId="0" borderId="0" xfId="0" applyFont="1" applyAlignment="1">
      <alignment horizontal="center" vertical="center"/>
    </xf>
    <xf numFmtId="0" fontId="6" fillId="0" borderId="0" xfId="0" applyFont="1" applyFill="1" applyBorder="1" applyAlignment="1">
      <alignment horizontal="distributed" vertical="center"/>
    </xf>
    <xf numFmtId="0" fontId="5" fillId="0" borderId="103" xfId="0" applyFont="1" applyFill="1" applyBorder="1" applyAlignment="1">
      <alignment horizontal="distributed" vertical="center"/>
    </xf>
    <xf numFmtId="0" fontId="5" fillId="0" borderId="124" xfId="0" applyFont="1" applyFill="1" applyBorder="1" applyAlignment="1">
      <alignment horizontal="distributed" vertical="center"/>
    </xf>
    <xf numFmtId="0" fontId="5" fillId="0" borderId="125" xfId="0" applyFont="1" applyFill="1" applyBorder="1" applyAlignment="1">
      <alignment horizontal="distributed" vertical="center"/>
    </xf>
    <xf numFmtId="0" fontId="5" fillId="5" borderId="97"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7" fillId="3" borderId="97"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117" xfId="0" applyFont="1" applyFill="1" applyBorder="1" applyAlignment="1">
      <alignment horizontal="center" vertical="center"/>
    </xf>
    <xf numFmtId="0" fontId="7" fillId="3" borderId="118" xfId="0" applyFont="1" applyFill="1" applyBorder="1" applyAlignment="1">
      <alignment horizontal="center" vertical="center"/>
    </xf>
    <xf numFmtId="0" fontId="7" fillId="3" borderId="119" xfId="0" applyFont="1" applyFill="1" applyBorder="1" applyAlignment="1">
      <alignment horizontal="center" vertical="center"/>
    </xf>
    <xf numFmtId="0" fontId="0" fillId="0" borderId="0" xfId="0" applyAlignment="1">
      <alignment horizontal="left" vertical="center"/>
    </xf>
    <xf numFmtId="0" fontId="7" fillId="0" borderId="1" xfId="0" applyFont="1" applyFill="1" applyBorder="1" applyAlignment="1">
      <alignment horizontal="left" vertical="center"/>
    </xf>
    <xf numFmtId="0" fontId="7" fillId="0" borderId="102" xfId="0" applyFont="1" applyFill="1" applyBorder="1" applyAlignment="1">
      <alignment horizontal="left" vertical="center"/>
    </xf>
    <xf numFmtId="0" fontId="7" fillId="0" borderId="23"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center" vertical="center" shrinkToFit="1"/>
    </xf>
    <xf numFmtId="0" fontId="7" fillId="0" borderId="23" xfId="0" applyFont="1" applyBorder="1" applyAlignment="1">
      <alignment horizontal="center" vertical="center"/>
    </xf>
    <xf numFmtId="0" fontId="7" fillId="0" borderId="2" xfId="0" applyFont="1" applyBorder="1" applyAlignment="1">
      <alignment horizontal="center" vertical="center"/>
    </xf>
    <xf numFmtId="0" fontId="7" fillId="0" borderId="16" xfId="0" applyFont="1" applyBorder="1" applyAlignment="1">
      <alignment horizontal="center" vertical="center"/>
    </xf>
    <xf numFmtId="0" fontId="7" fillId="0" borderId="123"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120" xfId="0" applyFont="1" applyBorder="1" applyAlignment="1">
      <alignment horizontal="center" vertical="center"/>
    </xf>
    <xf numFmtId="0" fontId="7" fillId="0" borderId="120" xfId="0" applyFont="1" applyFill="1" applyBorder="1" applyAlignment="1">
      <alignment horizontal="left" vertical="center"/>
    </xf>
    <xf numFmtId="0" fontId="7" fillId="0" borderId="121" xfId="0" applyFont="1" applyFill="1" applyBorder="1" applyAlignment="1">
      <alignment horizontal="left" vertical="center"/>
    </xf>
    <xf numFmtId="0" fontId="7" fillId="0" borderId="28"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29" xfId="0" applyFont="1" applyBorder="1" applyAlignment="1">
      <alignment horizontal="center" vertical="center"/>
    </xf>
    <xf numFmtId="0" fontId="7" fillId="0" borderId="29" xfId="0" applyFont="1" applyFill="1" applyBorder="1" applyAlignment="1">
      <alignment horizontal="left" vertical="center"/>
    </xf>
    <xf numFmtId="0" fontId="7" fillId="0" borderId="99" xfId="0" applyFont="1" applyFill="1" applyBorder="1" applyAlignment="1">
      <alignment horizontal="left" vertical="center"/>
    </xf>
    <xf numFmtId="0" fontId="7" fillId="0" borderId="1" xfId="0" applyFont="1" applyBorder="1" applyAlignment="1">
      <alignment horizontal="left"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120" xfId="0" applyFont="1" applyBorder="1" applyAlignment="1">
      <alignment horizontal="left" vertical="center" shrinkToFit="1"/>
    </xf>
    <xf numFmtId="0" fontId="7" fillId="0" borderId="121"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17"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97" xfId="0" applyFont="1" applyBorder="1" applyAlignment="1">
      <alignment horizontal="center" vertical="center"/>
    </xf>
    <xf numFmtId="0" fontId="7" fillId="0" borderId="3" xfId="0" applyFont="1" applyBorder="1" applyAlignment="1">
      <alignment horizontal="center" vertical="center"/>
    </xf>
    <xf numFmtId="0" fontId="7" fillId="0" borderId="116" xfId="0" applyFont="1" applyBorder="1" applyAlignment="1">
      <alignment horizontal="center" vertical="center"/>
    </xf>
    <xf numFmtId="0" fontId="7" fillId="0" borderId="117" xfId="0" applyFont="1" applyBorder="1" applyAlignment="1">
      <alignment horizontal="center" vertical="center"/>
    </xf>
    <xf numFmtId="0" fontId="7" fillId="0" borderId="118" xfId="0" applyFont="1" applyBorder="1" applyAlignment="1">
      <alignment horizontal="left" vertical="center" shrinkToFit="1"/>
    </xf>
    <xf numFmtId="0" fontId="7" fillId="0" borderId="119" xfId="0" applyFont="1" applyBorder="1" applyAlignment="1">
      <alignment horizontal="left" vertical="center" shrinkToFit="1"/>
    </xf>
    <xf numFmtId="0" fontId="7" fillId="3" borderId="6" xfId="0" applyFont="1" applyFill="1" applyBorder="1" applyAlignment="1">
      <alignment horizontal="center" vertical="center" textRotation="255"/>
    </xf>
    <xf numFmtId="0" fontId="7" fillId="3" borderId="24" xfId="0" applyFont="1" applyFill="1" applyBorder="1" applyAlignment="1">
      <alignment horizontal="center" vertical="center" textRotation="255"/>
    </xf>
    <xf numFmtId="0" fontId="7" fillId="3" borderId="28" xfId="0" applyFont="1" applyFill="1" applyBorder="1" applyAlignment="1">
      <alignment horizontal="center" vertical="center" textRotation="255"/>
    </xf>
    <xf numFmtId="0" fontId="8" fillId="0" borderId="6" xfId="0" applyFont="1" applyFill="1" applyBorder="1" applyAlignment="1">
      <alignment horizontal="left" vertical="center"/>
    </xf>
    <xf numFmtId="0" fontId="8" fillId="0" borderId="19" xfId="0" applyFont="1" applyFill="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49" xfId="0" applyFont="1" applyBorder="1" applyAlignment="1">
      <alignment horizontal="center" vertical="center" shrinkToFit="1"/>
    </xf>
    <xf numFmtId="0" fontId="6" fillId="13" borderId="0" xfId="0" applyFont="1" applyFill="1" applyBorder="1" applyAlignment="1">
      <alignment vertical="top" wrapText="1"/>
    </xf>
    <xf numFmtId="0" fontId="0" fillId="13" borderId="0" xfId="0" applyFill="1" applyAlignment="1">
      <alignment vertical="top" wrapText="1"/>
    </xf>
    <xf numFmtId="0" fontId="0" fillId="13" borderId="27" xfId="0" applyFill="1" applyBorder="1" applyAlignment="1">
      <alignment vertical="top" wrapText="1"/>
    </xf>
    <xf numFmtId="0" fontId="6" fillId="0" borderId="1" xfId="0" applyFont="1" applyBorder="1" applyAlignment="1">
      <alignment horizontal="left" vertical="center" indent="2"/>
    </xf>
    <xf numFmtId="0" fontId="6" fillId="0" borderId="1" xfId="0" applyFont="1" applyBorder="1" applyAlignment="1">
      <alignment horizontal="center" vertical="center"/>
    </xf>
    <xf numFmtId="0" fontId="6" fillId="0" borderId="23" xfId="0" applyFont="1" applyBorder="1" applyAlignment="1">
      <alignment horizontal="left" vertical="center"/>
    </xf>
    <xf numFmtId="0" fontId="6" fillId="0" borderId="2" xfId="0" applyFont="1" applyBorder="1" applyAlignment="1">
      <alignment horizontal="left" vertical="center"/>
    </xf>
    <xf numFmtId="0" fontId="6" fillId="0" borderId="16" xfId="0" applyFont="1" applyBorder="1" applyAlignment="1">
      <alignment horizontal="left" vertical="center"/>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12"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32" xfId="0" applyFont="1" applyFill="1" applyBorder="1" applyAlignment="1">
      <alignment horizontal="center" vertical="top" wrapText="1"/>
    </xf>
    <xf numFmtId="0" fontId="6" fillId="0" borderId="27" xfId="0" applyFont="1" applyFill="1" applyBorder="1" applyAlignment="1">
      <alignment horizontal="left" vertical="top"/>
    </xf>
    <xf numFmtId="0" fontId="6" fillId="0" borderId="34" xfId="0" applyFont="1" applyFill="1" applyBorder="1" applyAlignment="1">
      <alignment horizontal="left" vertical="top"/>
    </xf>
    <xf numFmtId="0" fontId="6" fillId="0" borderId="23"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16" xfId="0" applyFont="1" applyFill="1" applyBorder="1" applyAlignment="1">
      <alignment horizontal="center" vertical="top" wrapText="1"/>
    </xf>
    <xf numFmtId="0" fontId="6" fillId="0" borderId="0" xfId="0" applyFont="1" applyBorder="1" applyAlignment="1">
      <alignment horizontal="left" vertical="center" wrapText="1"/>
    </xf>
    <xf numFmtId="0" fontId="100" fillId="0" borderId="0" xfId="0" applyFont="1" applyAlignment="1">
      <alignment horizontal="center" vertical="center"/>
    </xf>
    <xf numFmtId="0" fontId="6" fillId="0" borderId="0"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0" fillId="0" borderId="0" xfId="0" applyBorder="1" applyAlignment="1">
      <alignment horizontal="left" vertical="top" wrapText="1"/>
    </xf>
    <xf numFmtId="0" fontId="0" fillId="0" borderId="33" xfId="0" applyBorder="1" applyAlignment="1">
      <alignment horizontal="left" vertical="top" wrapText="1"/>
    </xf>
    <xf numFmtId="0" fontId="0" fillId="0" borderId="14" xfId="0" applyBorder="1" applyAlignment="1">
      <alignment vertical="center"/>
    </xf>
    <xf numFmtId="0" fontId="0" fillId="0" borderId="0" xfId="0" applyBorder="1" applyAlignment="1">
      <alignment vertical="center"/>
    </xf>
    <xf numFmtId="0" fontId="0" fillId="0" borderId="33" xfId="0" applyBorder="1" applyAlignment="1">
      <alignment vertical="center"/>
    </xf>
    <xf numFmtId="0" fontId="0" fillId="0" borderId="2" xfId="0" applyBorder="1" applyAlignment="1">
      <alignment vertical="center"/>
    </xf>
    <xf numFmtId="0" fontId="0" fillId="0" borderId="16" xfId="0" applyBorder="1" applyAlignment="1">
      <alignment vertical="center"/>
    </xf>
    <xf numFmtId="0" fontId="0" fillId="0" borderId="2" xfId="0" applyBorder="1" applyAlignment="1">
      <alignment vertical="top"/>
    </xf>
    <xf numFmtId="0" fontId="0" fillId="0" borderId="16" xfId="0" applyBorder="1" applyAlignment="1">
      <alignment vertical="top"/>
    </xf>
    <xf numFmtId="0" fontId="0" fillId="14" borderId="203" xfId="0" applyFill="1" applyBorder="1" applyAlignment="1">
      <alignment horizontal="center" vertical="center"/>
    </xf>
    <xf numFmtId="0" fontId="0" fillId="14" borderId="204" xfId="0" applyFill="1" applyBorder="1" applyAlignment="1">
      <alignment horizontal="center" vertical="center"/>
    </xf>
    <xf numFmtId="0" fontId="0" fillId="14" borderId="205" xfId="0" applyFill="1" applyBorder="1" applyAlignment="1">
      <alignment horizontal="center" vertical="center"/>
    </xf>
    <xf numFmtId="0" fontId="0" fillId="14" borderId="0" xfId="0" applyFill="1" applyBorder="1" applyAlignment="1">
      <alignment horizontal="center" vertical="center"/>
    </xf>
    <xf numFmtId="0" fontId="0" fillId="14" borderId="206" xfId="0" applyFill="1" applyBorder="1" applyAlignment="1">
      <alignment horizontal="center" vertical="center"/>
    </xf>
    <xf numFmtId="0" fontId="0" fillId="14" borderId="207" xfId="0" applyFill="1" applyBorder="1" applyAlignment="1">
      <alignment horizontal="center" vertical="center"/>
    </xf>
    <xf numFmtId="0" fontId="0" fillId="14" borderId="208" xfId="0" applyFill="1" applyBorder="1" applyAlignment="1">
      <alignment horizontal="center" vertical="center"/>
    </xf>
    <xf numFmtId="0" fontId="0" fillId="14" borderId="209" xfId="0" applyFill="1" applyBorder="1" applyAlignment="1">
      <alignment horizontal="center" vertical="center"/>
    </xf>
    <xf numFmtId="0" fontId="0" fillId="0" borderId="13" xfId="0" applyBorder="1" applyAlignment="1">
      <alignment horizontal="left" vertical="top" wrapText="1"/>
    </xf>
    <xf numFmtId="0" fontId="0" fillId="0" borderId="32" xfId="0" applyBorder="1" applyAlignment="1">
      <alignment horizontal="left" vertical="top" wrapText="1"/>
    </xf>
    <xf numFmtId="0" fontId="0" fillId="0" borderId="2" xfId="0" applyBorder="1" applyAlignment="1">
      <alignment horizontal="center" vertical="top"/>
    </xf>
    <xf numFmtId="0" fontId="0" fillId="0" borderId="16" xfId="0" applyBorder="1" applyAlignment="1">
      <alignment horizontal="center" vertical="top"/>
    </xf>
    <xf numFmtId="0" fontId="14" fillId="0" borderId="0" xfId="0" applyFont="1" applyFill="1" applyBorder="1" applyAlignment="1">
      <alignment horizontal="left" vertical="top" wrapText="1"/>
    </xf>
    <xf numFmtId="0" fontId="14" fillId="0" borderId="33" xfId="0" applyFont="1" applyFill="1" applyBorder="1" applyAlignment="1">
      <alignment horizontal="left" vertical="top" wrapText="1"/>
    </xf>
    <xf numFmtId="0" fontId="7" fillId="0" borderId="0" xfId="0" applyFont="1" applyBorder="1" applyAlignment="1" applyProtection="1">
      <alignment horizontal="left" vertical="center" shrinkToFit="1"/>
    </xf>
    <xf numFmtId="0" fontId="7" fillId="0" borderId="0" xfId="0" applyFont="1" applyBorder="1" applyAlignment="1" applyProtection="1">
      <alignment horizontal="center" vertical="center"/>
    </xf>
    <xf numFmtId="0" fontId="7" fillId="0" borderId="0" xfId="0" applyFont="1" applyBorder="1" applyAlignment="1" applyProtection="1">
      <alignment horizontal="left" vertical="center"/>
    </xf>
    <xf numFmtId="0" fontId="26" fillId="0" borderId="0" xfId="0" applyFont="1" applyBorder="1" applyAlignment="1" applyProtection="1">
      <alignment horizontal="center" vertical="center"/>
    </xf>
    <xf numFmtId="0" fontId="11" fillId="0" borderId="122" xfId="0" applyFont="1" applyBorder="1" applyAlignment="1" applyProtection="1">
      <alignment horizontal="center" vertical="center" shrinkToFit="1"/>
    </xf>
    <xf numFmtId="0" fontId="11" fillId="0" borderId="29" xfId="0" applyFont="1" applyBorder="1" applyAlignment="1" applyProtection="1">
      <alignment horizontal="center" vertical="center" shrinkToFit="1"/>
    </xf>
    <xf numFmtId="0" fontId="11" fillId="0" borderId="99" xfId="0" applyFont="1" applyBorder="1" applyAlignment="1" applyProtection="1">
      <alignment horizontal="center" vertical="center" shrinkToFit="1"/>
    </xf>
    <xf numFmtId="0" fontId="7" fillId="0" borderId="12" xfId="0" applyFont="1" applyBorder="1" applyAlignment="1" applyProtection="1">
      <alignment horizontal="left" vertical="center"/>
    </xf>
    <xf numFmtId="0" fontId="7" fillId="0" borderId="13" xfId="0" applyFont="1" applyBorder="1" applyAlignment="1" applyProtection="1">
      <alignment horizontal="left" vertical="center"/>
    </xf>
    <xf numFmtId="0" fontId="7" fillId="0" borderId="2" xfId="0" applyFont="1" applyBorder="1" applyAlignment="1" applyProtection="1">
      <alignment horizontal="left" vertical="center" shrinkToFit="1"/>
    </xf>
    <xf numFmtId="0" fontId="7" fillId="0" borderId="16" xfId="0" applyFont="1" applyBorder="1" applyAlignment="1" applyProtection="1">
      <alignment horizontal="left" vertical="center" shrinkToFit="1"/>
    </xf>
    <xf numFmtId="0" fontId="7" fillId="0" borderId="23" xfId="0" applyFont="1" applyBorder="1" applyAlignment="1" applyProtection="1">
      <alignment horizontal="center" vertical="center"/>
    </xf>
    <xf numFmtId="0" fontId="7" fillId="0" borderId="16" xfId="0" applyFont="1" applyBorder="1" applyAlignment="1" applyProtection="1">
      <alignment horizontal="center" vertical="center"/>
    </xf>
    <xf numFmtId="0" fontId="7" fillId="0" borderId="23" xfId="0" applyFont="1" applyBorder="1" applyAlignment="1" applyProtection="1">
      <alignment horizontal="left" vertical="center"/>
    </xf>
    <xf numFmtId="0" fontId="7" fillId="0" borderId="2" xfId="0" applyFont="1" applyBorder="1" applyAlignment="1" applyProtection="1">
      <alignment horizontal="left" vertical="center"/>
    </xf>
    <xf numFmtId="0" fontId="7" fillId="0" borderId="16" xfId="0" applyFont="1" applyBorder="1" applyAlignment="1" applyProtection="1">
      <alignment horizontal="left" vertical="center"/>
    </xf>
    <xf numFmtId="0" fontId="7" fillId="0" borderId="23" xfId="0" applyFont="1" applyBorder="1" applyAlignment="1" applyProtection="1">
      <alignment horizontal="left" vertical="center" shrinkToFit="1"/>
    </xf>
    <xf numFmtId="0" fontId="26" fillId="0" borderId="23" xfId="0" applyFont="1" applyBorder="1" applyAlignment="1" applyProtection="1">
      <alignment horizontal="center" vertical="center"/>
    </xf>
    <xf numFmtId="0" fontId="26" fillId="0" borderId="16" xfId="0" applyFont="1" applyBorder="1" applyAlignment="1" applyProtection="1">
      <alignment horizontal="center" vertical="center"/>
    </xf>
    <xf numFmtId="0" fontId="26" fillId="0" borderId="11" xfId="0" applyFont="1" applyBorder="1" applyAlignment="1" applyProtection="1">
      <alignment horizontal="center" vertical="center"/>
    </xf>
    <xf numFmtId="0" fontId="109" fillId="0" borderId="12" xfId="0" applyFont="1" applyBorder="1" applyAlignment="1" applyProtection="1">
      <alignment horizontal="left" vertical="center"/>
    </xf>
    <xf numFmtId="0" fontId="109" fillId="0" borderId="13" xfId="0" applyFont="1" applyBorder="1" applyAlignment="1" applyProtection="1">
      <alignment horizontal="left" vertical="center"/>
    </xf>
    <xf numFmtId="0" fontId="109" fillId="0" borderId="32" xfId="0" applyFont="1" applyBorder="1" applyAlignment="1" applyProtection="1">
      <alignment horizontal="left" vertical="center"/>
    </xf>
    <xf numFmtId="0" fontId="26" fillId="0" borderId="12" xfId="0" applyFont="1" applyBorder="1" applyAlignment="1" applyProtection="1">
      <alignment horizontal="center" vertical="center"/>
    </xf>
    <xf numFmtId="0" fontId="26" fillId="0" borderId="32" xfId="0" applyFont="1" applyBorder="1" applyAlignment="1" applyProtection="1">
      <alignment horizontal="center" vertical="center"/>
    </xf>
    <xf numFmtId="0" fontId="26" fillId="0" borderId="9"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1" xfId="0" applyFont="1" applyBorder="1" applyAlignment="1" applyProtection="1">
      <alignment horizontal="center" vertical="center" shrinkToFit="1"/>
    </xf>
    <xf numFmtId="0" fontId="5" fillId="5" borderId="0" xfId="0" applyNumberFormat="1" applyFont="1" applyFill="1" applyBorder="1" applyAlignment="1" applyProtection="1">
      <alignment horizontal="center" vertical="center"/>
    </xf>
    <xf numFmtId="0" fontId="5" fillId="4" borderId="149" xfId="0" applyFont="1" applyFill="1" applyBorder="1" applyAlignment="1" applyProtection="1">
      <alignment vertical="center" shrinkToFit="1"/>
      <protection locked="0"/>
    </xf>
    <xf numFmtId="0" fontId="35" fillId="0" borderId="149" xfId="0" applyFont="1" applyFill="1" applyBorder="1" applyAlignment="1" applyProtection="1">
      <alignment horizontal="center" vertical="center"/>
    </xf>
    <xf numFmtId="0" fontId="35" fillId="4" borderId="149" xfId="0" applyFont="1" applyFill="1" applyBorder="1" applyAlignment="1" applyProtection="1">
      <alignment vertical="center" shrinkToFit="1"/>
      <protection locked="0"/>
    </xf>
    <xf numFmtId="0" fontId="5" fillId="0" borderId="149" xfId="0" applyFont="1" applyFill="1" applyBorder="1" applyAlignment="1" applyProtection="1">
      <alignment horizontal="center" vertical="center" shrinkToFit="1"/>
    </xf>
    <xf numFmtId="0" fontId="33" fillId="0" borderId="0" xfId="0" applyFont="1" applyFill="1" applyBorder="1" applyAlignment="1" applyProtection="1">
      <alignment horizontal="center" vertical="center"/>
    </xf>
    <xf numFmtId="0" fontId="33" fillId="4" borderId="0" xfId="0" applyFont="1" applyFill="1" applyBorder="1" applyAlignment="1" applyProtection="1">
      <alignment horizontal="center" vertical="center"/>
      <protection locked="0"/>
    </xf>
    <xf numFmtId="0" fontId="32" fillId="0" borderId="217" xfId="0" applyFont="1" applyBorder="1" applyAlignment="1" applyProtection="1">
      <alignment horizontal="center" vertical="center"/>
    </xf>
    <xf numFmtId="0" fontId="32" fillId="0" borderId="218" xfId="0" applyFont="1" applyBorder="1" applyAlignment="1" applyProtection="1">
      <alignment horizontal="center" vertical="center"/>
    </xf>
    <xf numFmtId="0" fontId="32" fillId="0" borderId="149" xfId="0" applyFont="1" applyBorder="1" applyAlignment="1" applyProtection="1">
      <alignment horizontal="center" vertical="center"/>
    </xf>
    <xf numFmtId="0" fontId="32" fillId="0" borderId="146" xfId="0" applyFont="1" applyBorder="1" applyAlignment="1" applyProtection="1">
      <alignment horizontal="center" vertical="center"/>
    </xf>
    <xf numFmtId="0" fontId="32" fillId="0" borderId="219" xfId="0" applyFont="1" applyBorder="1" applyAlignment="1" applyProtection="1">
      <alignment horizontal="center" vertical="center"/>
    </xf>
    <xf numFmtId="0" fontId="32" fillId="0" borderId="220" xfId="0" applyFont="1" applyBorder="1" applyAlignment="1" applyProtection="1">
      <alignment horizontal="center" vertical="center"/>
    </xf>
    <xf numFmtId="0" fontId="5" fillId="7" borderId="149" xfId="0" applyFont="1" applyFill="1" applyBorder="1" applyAlignment="1" applyProtection="1">
      <alignment vertical="center" shrinkToFit="1"/>
      <protection locked="0"/>
    </xf>
    <xf numFmtId="185" fontId="5" fillId="7" borderId="146" xfId="0" applyNumberFormat="1" applyFont="1" applyFill="1" applyBorder="1" applyAlignment="1" applyProtection="1">
      <alignment horizontal="center" vertical="center"/>
      <protection locked="0"/>
    </xf>
    <xf numFmtId="185" fontId="5" fillId="7" borderId="147" xfId="0" applyNumberFormat="1" applyFont="1" applyFill="1" applyBorder="1" applyAlignment="1" applyProtection="1">
      <alignment horizontal="center" vertical="center"/>
      <protection locked="0"/>
    </xf>
    <xf numFmtId="185" fontId="5" fillId="7" borderId="148" xfId="0" applyNumberFormat="1" applyFont="1" applyFill="1" applyBorder="1" applyAlignment="1" applyProtection="1">
      <alignment horizontal="center" vertical="center"/>
      <protection locked="0"/>
    </xf>
    <xf numFmtId="0" fontId="5" fillId="0" borderId="146" xfId="0" applyFont="1" applyFill="1" applyBorder="1" applyAlignment="1" applyProtection="1">
      <alignment horizontal="center" vertical="center" shrinkToFit="1"/>
    </xf>
    <xf numFmtId="0" fontId="5" fillId="0" borderId="147" xfId="0" applyFont="1" applyFill="1" applyBorder="1" applyAlignment="1" applyProtection="1">
      <alignment horizontal="center" vertical="center" shrinkToFit="1"/>
    </xf>
    <xf numFmtId="0" fontId="5" fillId="0" borderId="148" xfId="0" applyFont="1" applyFill="1" applyBorder="1" applyAlignment="1" applyProtection="1">
      <alignment horizontal="center" vertical="center" shrinkToFit="1"/>
    </xf>
    <xf numFmtId="0" fontId="7" fillId="0" borderId="12" xfId="0" applyFont="1" applyBorder="1" applyAlignment="1" applyProtection="1">
      <alignment horizontal="center" vertical="center"/>
    </xf>
    <xf numFmtId="0" fontId="7" fillId="0" borderId="32" xfId="0" applyFont="1" applyBorder="1" applyAlignment="1" applyProtection="1">
      <alignment horizontal="center" vertical="center"/>
    </xf>
    <xf numFmtId="0" fontId="7" fillId="0" borderId="12" xfId="0" applyFont="1" applyBorder="1" applyAlignment="1" applyProtection="1">
      <alignment horizontal="left" vertical="center" shrinkToFit="1"/>
    </xf>
    <xf numFmtId="0" fontId="7" fillId="0" borderId="13" xfId="0" applyFont="1" applyBorder="1" applyAlignment="1" applyProtection="1">
      <alignment horizontal="left" vertical="center" shrinkToFit="1"/>
    </xf>
    <xf numFmtId="0" fontId="7" fillId="0" borderId="32" xfId="0" applyFont="1" applyBorder="1" applyAlignment="1" applyProtection="1">
      <alignment horizontal="left" vertical="center" shrinkToFit="1"/>
    </xf>
    <xf numFmtId="0" fontId="7" fillId="0" borderId="26" xfId="0" applyFont="1" applyBorder="1" applyAlignment="1" applyProtection="1">
      <alignment horizontal="left" vertical="center"/>
    </xf>
    <xf numFmtId="0" fontId="7" fillId="0" borderId="27" xfId="0" applyFont="1" applyBorder="1" applyAlignment="1" applyProtection="1">
      <alignment horizontal="left" vertical="center"/>
    </xf>
    <xf numFmtId="0" fontId="7" fillId="0" borderId="1" xfId="0" applyFont="1" applyBorder="1" applyAlignment="1" applyProtection="1">
      <alignment horizontal="left" vertical="center" shrinkToFit="1"/>
    </xf>
    <xf numFmtId="0" fontId="10" fillId="0" borderId="6" xfId="0" applyFont="1" applyBorder="1" applyAlignment="1" applyProtection="1">
      <alignment horizontal="left" vertical="center"/>
    </xf>
    <xf numFmtId="0" fontId="10" fillId="0" borderId="7" xfId="0" applyFont="1" applyBorder="1" applyAlignment="1" applyProtection="1">
      <alignment horizontal="left" vertical="center"/>
    </xf>
    <xf numFmtId="0" fontId="7" fillId="0" borderId="98" xfId="0" applyFont="1" applyBorder="1" applyAlignment="1" applyProtection="1">
      <alignment horizontal="left" vertical="center" shrinkToFit="1"/>
    </xf>
    <xf numFmtId="0" fontId="7" fillId="0" borderId="95" xfId="0" applyFont="1" applyBorder="1" applyAlignment="1" applyProtection="1">
      <alignment horizontal="left" vertical="center" shrinkToFit="1"/>
    </xf>
    <xf numFmtId="0" fontId="7" fillId="0" borderId="122" xfId="0" applyFont="1" applyBorder="1" applyAlignment="1" applyProtection="1">
      <alignment horizontal="left" vertical="center" shrinkToFit="1"/>
    </xf>
    <xf numFmtId="0" fontId="7" fillId="0" borderId="98" xfId="0" applyFont="1" applyBorder="1" applyAlignment="1" applyProtection="1">
      <alignment horizontal="center" vertical="center"/>
    </xf>
    <xf numFmtId="0" fontId="7" fillId="0" borderId="122" xfId="0" applyFont="1" applyBorder="1" applyAlignment="1" applyProtection="1">
      <alignment horizontal="center" vertical="center"/>
    </xf>
    <xf numFmtId="0" fontId="7" fillId="0" borderId="98" xfId="0" applyFont="1" applyBorder="1" applyAlignment="1" applyProtection="1">
      <alignment horizontal="left" vertical="center"/>
    </xf>
    <xf numFmtId="0" fontId="7" fillId="0" borderId="95" xfId="0" applyFont="1" applyBorder="1" applyAlignment="1" applyProtection="1">
      <alignment horizontal="left" vertical="center"/>
    </xf>
    <xf numFmtId="0" fontId="7" fillId="0" borderId="122" xfId="0" applyFont="1" applyBorder="1" applyAlignment="1" applyProtection="1">
      <alignment horizontal="left" vertical="center"/>
    </xf>
    <xf numFmtId="0" fontId="26" fillId="0" borderId="98" xfId="0" applyFont="1" applyBorder="1" applyAlignment="1" applyProtection="1">
      <alignment horizontal="center" vertical="center"/>
    </xf>
    <xf numFmtId="0" fontId="26" fillId="0" borderId="122" xfId="0" applyFont="1" applyBorder="1" applyAlignment="1" applyProtection="1">
      <alignment horizontal="center" vertical="center"/>
    </xf>
    <xf numFmtId="0" fontId="25" fillId="0" borderId="0" xfId="0" applyFont="1" applyFill="1" applyBorder="1" applyAlignment="1" applyProtection="1">
      <alignment horizontal="distributed" vertical="center"/>
    </xf>
    <xf numFmtId="0" fontId="5" fillId="5" borderId="0" xfId="0" applyFont="1" applyFill="1" applyBorder="1" applyAlignment="1" applyProtection="1">
      <alignment horizontal="left" vertical="center"/>
    </xf>
    <xf numFmtId="185" fontId="5" fillId="11" borderId="146" xfId="0" applyNumberFormat="1" applyFont="1" applyFill="1" applyBorder="1" applyAlignment="1" applyProtection="1">
      <alignment horizontal="center" vertical="center"/>
      <protection locked="0"/>
    </xf>
    <xf numFmtId="185" fontId="5" fillId="11" borderId="147" xfId="0" applyNumberFormat="1" applyFont="1" applyFill="1" applyBorder="1" applyAlignment="1" applyProtection="1">
      <alignment horizontal="center" vertical="center"/>
      <protection locked="0"/>
    </xf>
    <xf numFmtId="185" fontId="5" fillId="11" borderId="148" xfId="0" applyNumberFormat="1" applyFont="1" applyFill="1" applyBorder="1" applyAlignment="1" applyProtection="1">
      <alignment horizontal="center" vertical="center"/>
      <protection locked="0"/>
    </xf>
    <xf numFmtId="184" fontId="5" fillId="5" borderId="0" xfId="0" applyNumberFormat="1" applyFont="1" applyFill="1" applyBorder="1" applyAlignment="1" applyProtection="1">
      <alignment horizontal="left" vertical="center"/>
    </xf>
    <xf numFmtId="0" fontId="18" fillId="3" borderId="97" xfId="0" applyFont="1" applyFill="1" applyBorder="1" applyAlignment="1" applyProtection="1">
      <alignment horizontal="center" vertical="center"/>
    </xf>
    <xf numFmtId="0" fontId="18" fillId="3" borderId="3" xfId="0" applyFont="1" applyFill="1" applyBorder="1" applyAlignment="1" applyProtection="1">
      <alignment horizontal="center" vertical="center"/>
    </xf>
    <xf numFmtId="0" fontId="18" fillId="3" borderId="117" xfId="0" applyFont="1" applyFill="1" applyBorder="1" applyAlignment="1" applyProtection="1">
      <alignment horizontal="center" vertical="center"/>
    </xf>
    <xf numFmtId="0" fontId="18" fillId="3" borderId="116" xfId="0" applyFont="1" applyFill="1" applyBorder="1" applyAlignment="1" applyProtection="1">
      <alignment horizontal="center" vertical="center"/>
    </xf>
    <xf numFmtId="0" fontId="18" fillId="3" borderId="118" xfId="0" applyFont="1" applyFill="1" applyBorder="1" applyAlignment="1" applyProtection="1">
      <alignment horizontal="center" vertical="center" wrapText="1"/>
    </xf>
    <xf numFmtId="0" fontId="18" fillId="3" borderId="118" xfId="0" applyFont="1" applyFill="1" applyBorder="1" applyAlignment="1" applyProtection="1">
      <alignment horizontal="center" vertical="center"/>
    </xf>
    <xf numFmtId="0" fontId="18" fillId="3" borderId="119" xfId="0" applyFont="1" applyFill="1" applyBorder="1" applyAlignment="1" applyProtection="1">
      <alignment horizontal="center" vertical="center"/>
    </xf>
    <xf numFmtId="0" fontId="10" fillId="0" borderId="6" xfId="0" applyFont="1" applyFill="1" applyBorder="1" applyAlignment="1" applyProtection="1">
      <alignment horizontal="left" vertical="center"/>
    </xf>
    <xf numFmtId="0" fontId="10" fillId="0" borderId="7" xfId="0" applyFont="1" applyFill="1" applyBorder="1" applyAlignment="1" applyProtection="1">
      <alignment horizontal="left" vertical="center"/>
    </xf>
    <xf numFmtId="0" fontId="5" fillId="4" borderId="27" xfId="0" applyFont="1" applyFill="1" applyBorder="1" applyAlignment="1" applyProtection="1">
      <alignment horizontal="center" vertical="center"/>
      <protection locked="0"/>
    </xf>
    <xf numFmtId="0" fontId="6" fillId="5" borderId="0" xfId="0" applyFont="1" applyFill="1" applyAlignment="1" applyProtection="1">
      <alignment horizontal="center" vertical="center"/>
    </xf>
    <xf numFmtId="0" fontId="37" fillId="0" borderId="1" xfId="0" applyFont="1" applyBorder="1" applyAlignment="1" applyProtection="1">
      <alignment horizontal="center" vertical="center"/>
    </xf>
    <xf numFmtId="0" fontId="37" fillId="0" borderId="1" xfId="0" applyFont="1" applyBorder="1" applyProtection="1">
      <alignment vertical="center"/>
    </xf>
    <xf numFmtId="0" fontId="37" fillId="4" borderId="1" xfId="0" applyFont="1" applyFill="1" applyBorder="1" applyAlignment="1" applyProtection="1">
      <alignment horizontal="left" vertical="center"/>
      <protection locked="0"/>
    </xf>
    <xf numFmtId="0" fontId="5" fillId="5" borderId="13" xfId="0" applyFont="1" applyFill="1" applyBorder="1" applyAlignment="1" applyProtection="1">
      <alignment horizontal="center" vertical="center"/>
    </xf>
    <xf numFmtId="0" fontId="15" fillId="0" borderId="0" xfId="0" applyFont="1" applyBorder="1" applyAlignment="1" applyProtection="1">
      <alignment horizontal="center" vertical="center" shrinkToFit="1"/>
    </xf>
    <xf numFmtId="0" fontId="6" fillId="0" borderId="150" xfId="0" applyFont="1" applyBorder="1" applyAlignment="1" applyProtection="1">
      <alignment horizontal="center" vertical="center"/>
    </xf>
    <xf numFmtId="0" fontId="6" fillId="0" borderId="105" xfId="0" applyFont="1" applyBorder="1" applyAlignment="1" applyProtection="1">
      <alignment horizontal="center" vertical="center"/>
    </xf>
    <xf numFmtId="0" fontId="6" fillId="0" borderId="151" xfId="0" applyFont="1" applyBorder="1" applyAlignment="1" applyProtection="1">
      <alignment horizontal="center" vertical="center"/>
    </xf>
    <xf numFmtId="0" fontId="37" fillId="0" borderId="1" xfId="0" applyFont="1" applyBorder="1" applyAlignment="1" applyProtection="1">
      <alignment horizontal="center" vertical="center" textRotation="255" shrinkToFit="1"/>
    </xf>
    <xf numFmtId="0" fontId="37" fillId="0" borderId="143" xfId="0" applyFont="1" applyBorder="1" applyAlignment="1" applyProtection="1">
      <alignment horizontal="center" vertical="center"/>
    </xf>
    <xf numFmtId="0" fontId="37" fillId="0" borderId="142" xfId="0" applyFont="1" applyBorder="1" applyAlignment="1" applyProtection="1">
      <alignment horizontal="center" vertical="center"/>
    </xf>
    <xf numFmtId="0" fontId="37" fillId="0" borderId="144" xfId="0" applyFont="1" applyBorder="1" applyAlignment="1" applyProtection="1">
      <alignment horizontal="center" vertical="center" shrinkToFit="1"/>
      <protection locked="0"/>
    </xf>
    <xf numFmtId="0" fontId="37" fillId="0" borderId="140" xfId="0" applyFont="1" applyBorder="1" applyAlignment="1" applyProtection="1">
      <alignment horizontal="center" vertical="center" shrinkToFit="1"/>
      <protection locked="0"/>
    </xf>
    <xf numFmtId="0" fontId="37" fillId="4" borderId="144" xfId="0" applyFont="1" applyFill="1" applyBorder="1" applyAlignment="1" applyProtection="1">
      <alignment horizontal="left" vertical="center" shrinkToFit="1"/>
      <protection locked="0"/>
    </xf>
    <xf numFmtId="0" fontId="18" fillId="0" borderId="145" xfId="0" applyFont="1" applyBorder="1" applyAlignment="1" applyProtection="1">
      <alignment horizontal="center" vertical="center" shrinkToFit="1"/>
    </xf>
    <xf numFmtId="0" fontId="18" fillId="0" borderId="36" xfId="0" applyFont="1" applyBorder="1" applyAlignment="1" applyProtection="1">
      <alignment horizontal="center" vertical="center" shrinkToFit="1"/>
    </xf>
    <xf numFmtId="0" fontId="37" fillId="4" borderId="36" xfId="0" applyFont="1" applyFill="1" applyBorder="1" applyAlignment="1" applyProtection="1">
      <alignment horizontal="center" vertical="center"/>
      <protection locked="0"/>
    </xf>
    <xf numFmtId="0" fontId="37" fillId="0" borderId="136" xfId="0" applyFont="1" applyBorder="1" applyAlignment="1" applyProtection="1">
      <alignment horizontal="center" vertical="center"/>
    </xf>
    <xf numFmtId="0" fontId="37" fillId="0" borderId="137" xfId="0" applyFont="1" applyBorder="1" applyAlignment="1" applyProtection="1">
      <alignment horizontal="center" vertical="center"/>
    </xf>
    <xf numFmtId="0" fontId="37" fillId="0" borderId="138" xfId="0" applyFont="1" applyBorder="1" applyAlignment="1" applyProtection="1">
      <alignment horizontal="center" vertical="center" shrinkToFit="1"/>
      <protection locked="0"/>
    </xf>
    <xf numFmtId="0" fontId="37" fillId="0" borderId="134" xfId="0" applyFont="1" applyBorder="1" applyAlignment="1" applyProtection="1">
      <alignment horizontal="center" vertical="center" shrinkToFit="1"/>
      <protection locked="0"/>
    </xf>
    <xf numFmtId="0" fontId="37" fillId="4" borderId="138" xfId="0" applyFont="1" applyFill="1" applyBorder="1" applyAlignment="1" applyProtection="1">
      <alignment horizontal="left" vertical="center" shrinkToFit="1"/>
      <protection locked="0"/>
    </xf>
    <xf numFmtId="0" fontId="18" fillId="0" borderId="139" xfId="0" applyFont="1" applyBorder="1" applyAlignment="1" applyProtection="1">
      <alignment horizontal="center" vertical="center" shrinkToFit="1"/>
    </xf>
    <xf numFmtId="0" fontId="18" fillId="0" borderId="40" xfId="0" applyFont="1" applyBorder="1" applyAlignment="1" applyProtection="1">
      <alignment horizontal="center" vertical="center" shrinkToFit="1"/>
    </xf>
    <xf numFmtId="0" fontId="37" fillId="4" borderId="40" xfId="0" applyFont="1" applyFill="1" applyBorder="1" applyAlignment="1" applyProtection="1">
      <alignment horizontal="center" vertical="center"/>
      <protection locked="0"/>
    </xf>
    <xf numFmtId="0" fontId="37" fillId="0" borderId="135" xfId="0" applyFont="1" applyBorder="1" applyAlignment="1" applyProtection="1">
      <alignment horizontal="right" vertical="center" shrinkToFit="1"/>
    </xf>
    <xf numFmtId="0" fontId="37" fillId="0" borderId="42" xfId="0" applyFont="1" applyBorder="1" applyAlignment="1" applyProtection="1">
      <alignment horizontal="right" vertical="center" shrinkToFit="1"/>
    </xf>
    <xf numFmtId="0" fontId="37" fillId="0" borderId="221" xfId="0" applyFont="1" applyBorder="1" applyAlignment="1" applyProtection="1">
      <alignment horizontal="right" vertical="center" shrinkToFit="1"/>
    </xf>
    <xf numFmtId="0" fontId="18" fillId="0" borderId="135" xfId="0" applyFont="1" applyBorder="1" applyAlignment="1" applyProtection="1">
      <alignment horizontal="center" vertical="center" shrinkToFit="1"/>
    </xf>
    <xf numFmtId="0" fontId="18" fillId="0" borderId="42" xfId="0" applyFont="1" applyBorder="1" applyAlignment="1" applyProtection="1">
      <alignment horizontal="center" vertical="center" shrinkToFit="1"/>
    </xf>
    <xf numFmtId="0" fontId="37" fillId="4" borderId="42" xfId="0" applyFont="1" applyFill="1" applyBorder="1" applyAlignment="1" applyProtection="1">
      <alignment horizontal="center" vertical="center"/>
      <protection locked="0"/>
    </xf>
    <xf numFmtId="0" fontId="37" fillId="0" borderId="140" xfId="0" applyFont="1" applyBorder="1" applyAlignment="1" applyProtection="1">
      <alignment horizontal="right" vertical="center" shrinkToFit="1"/>
    </xf>
    <xf numFmtId="0" fontId="18" fillId="0" borderId="141" xfId="0" applyFont="1" applyBorder="1" applyAlignment="1" applyProtection="1">
      <alignment horizontal="center" vertical="center" shrinkToFit="1"/>
    </xf>
    <xf numFmtId="0" fontId="18" fillId="0" borderId="38" xfId="0" applyFont="1" applyBorder="1" applyAlignment="1" applyProtection="1">
      <alignment horizontal="center" vertical="center" shrinkToFit="1"/>
    </xf>
    <xf numFmtId="0" fontId="37" fillId="4" borderId="38" xfId="0" applyFont="1" applyFill="1" applyBorder="1" applyAlignment="1" applyProtection="1">
      <alignment horizontal="center" vertical="center"/>
      <protection locked="0"/>
    </xf>
    <xf numFmtId="0" fontId="37" fillId="4" borderId="44" xfId="0" applyFont="1" applyFill="1" applyBorder="1" applyAlignment="1" applyProtection="1">
      <alignment horizontal="center" vertical="center"/>
      <protection locked="0"/>
    </xf>
    <xf numFmtId="0" fontId="37" fillId="0" borderId="131" xfId="0" applyFont="1" applyBorder="1" applyAlignment="1" applyProtection="1">
      <alignment horizontal="center" vertical="center"/>
    </xf>
    <xf numFmtId="0" fontId="37" fillId="0" borderId="132" xfId="0" applyFont="1" applyBorder="1" applyAlignment="1" applyProtection="1">
      <alignment horizontal="center" vertical="center" shrinkToFit="1"/>
      <protection locked="0"/>
    </xf>
    <xf numFmtId="0" fontId="37" fillId="4" borderId="132" xfId="0" applyFont="1" applyFill="1" applyBorder="1" applyAlignment="1" applyProtection="1">
      <alignment horizontal="left" vertical="center" shrinkToFit="1"/>
      <protection locked="0"/>
    </xf>
    <xf numFmtId="0" fontId="18" fillId="0" borderId="133" xfId="0" applyFont="1" applyBorder="1" applyAlignment="1" applyProtection="1">
      <alignment horizontal="center" vertical="center" shrinkToFit="1"/>
    </xf>
    <xf numFmtId="0" fontId="18" fillId="0" borderId="44" xfId="0" applyFont="1" applyBorder="1" applyAlignment="1" applyProtection="1">
      <alignment horizontal="center" vertical="center" shrinkToFit="1"/>
    </xf>
    <xf numFmtId="0" fontId="37" fillId="0" borderId="130" xfId="0" applyFont="1" applyBorder="1" applyAlignment="1" applyProtection="1">
      <alignment horizontal="right" vertical="center" shrinkToFit="1"/>
    </xf>
    <xf numFmtId="0" fontId="37" fillId="0" borderId="46" xfId="0" applyFont="1" applyBorder="1" applyAlignment="1" applyProtection="1">
      <alignment horizontal="right" vertical="center" shrinkToFit="1"/>
    </xf>
    <xf numFmtId="0" fontId="37" fillId="0" borderId="222" xfId="0" applyFont="1" applyBorder="1" applyAlignment="1" applyProtection="1">
      <alignment horizontal="right" vertical="center" shrinkToFit="1"/>
    </xf>
    <xf numFmtId="0" fontId="18" fillId="0" borderId="130" xfId="0" applyFont="1" applyBorder="1" applyAlignment="1" applyProtection="1">
      <alignment horizontal="center" vertical="center" shrinkToFit="1"/>
    </xf>
    <xf numFmtId="0" fontId="18" fillId="0" borderId="46" xfId="0" applyFont="1" applyBorder="1" applyAlignment="1" applyProtection="1">
      <alignment horizontal="center" vertical="center" shrinkToFit="1"/>
    </xf>
    <xf numFmtId="0" fontId="37" fillId="4" borderId="46" xfId="0" applyFont="1" applyFill="1" applyBorder="1" applyAlignment="1" applyProtection="1">
      <alignment horizontal="center" vertical="center"/>
      <protection locked="0"/>
    </xf>
    <xf numFmtId="0" fontId="37" fillId="0" borderId="70" xfId="0" applyFont="1" applyBorder="1" applyAlignment="1" applyProtection="1">
      <alignment horizontal="center" vertical="center"/>
    </xf>
    <xf numFmtId="0" fontId="37" fillId="0" borderId="71" xfId="0" applyFont="1" applyBorder="1" applyAlignment="1" applyProtection="1">
      <alignment horizontal="center" vertical="center" shrinkToFit="1"/>
      <protection locked="0"/>
    </xf>
    <xf numFmtId="0" fontId="11" fillId="0" borderId="128" xfId="0" applyFont="1" applyBorder="1" applyAlignment="1" applyProtection="1">
      <alignment horizontal="center" vertical="center" shrinkToFit="1"/>
    </xf>
    <xf numFmtId="0" fontId="11" fillId="0" borderId="120" xfId="0" applyFont="1" applyBorder="1" applyAlignment="1" applyProtection="1">
      <alignment horizontal="center" vertical="center" shrinkToFit="1"/>
    </xf>
    <xf numFmtId="0" fontId="11" fillId="0" borderId="121" xfId="0" applyFont="1" applyBorder="1" applyAlignment="1" applyProtection="1">
      <alignment horizontal="center" vertical="center" shrinkToFit="1"/>
    </xf>
    <xf numFmtId="0" fontId="11" fillId="0" borderId="112" xfId="0" applyFont="1" applyBorder="1" applyAlignment="1" applyProtection="1">
      <alignment horizontal="center" vertical="center" shrinkToFit="1"/>
    </xf>
    <xf numFmtId="0" fontId="11" fillId="0" borderId="1" xfId="0" applyFont="1" applyBorder="1" applyAlignment="1" applyProtection="1">
      <alignment horizontal="center" vertical="center" shrinkToFit="1"/>
    </xf>
    <xf numFmtId="0" fontId="11" fillId="0" borderId="102" xfId="0" applyFont="1" applyBorder="1" applyAlignment="1" applyProtection="1">
      <alignment horizontal="center" vertical="center" shrinkToFit="1"/>
    </xf>
    <xf numFmtId="0" fontId="11" fillId="0" borderId="129" xfId="0" applyFont="1" applyBorder="1" applyAlignment="1" applyProtection="1">
      <alignment horizontal="center" vertical="center" shrinkToFit="1"/>
    </xf>
    <xf numFmtId="0" fontId="11" fillId="0" borderId="20" xfId="0" applyFont="1" applyBorder="1" applyAlignment="1" applyProtection="1">
      <alignment horizontal="center" vertical="center" shrinkToFit="1"/>
    </xf>
    <xf numFmtId="0" fontId="11" fillId="0" borderId="16" xfId="0" applyFont="1" applyBorder="1" applyAlignment="1" applyProtection="1">
      <alignment horizontal="center" vertical="center" shrinkToFit="1"/>
    </xf>
    <xf numFmtId="0" fontId="11" fillId="0" borderId="126" xfId="0" applyFont="1" applyBorder="1" applyAlignment="1" applyProtection="1">
      <alignment horizontal="center" vertical="center" shrinkToFit="1"/>
    </xf>
    <xf numFmtId="0" fontId="11" fillId="0" borderId="52" xfId="0" applyFont="1" applyBorder="1" applyAlignment="1" applyProtection="1">
      <alignment horizontal="center" vertical="center" shrinkToFit="1"/>
    </xf>
    <xf numFmtId="0" fontId="11" fillId="0" borderId="52" xfId="0" applyFont="1" applyBorder="1" applyAlignment="1" applyProtection="1">
      <alignment horizontal="left" vertical="center" shrinkToFit="1"/>
    </xf>
    <xf numFmtId="0" fontId="11" fillId="0" borderId="127" xfId="0" applyFont="1" applyBorder="1" applyAlignment="1" applyProtection="1">
      <alignment horizontal="left" vertical="center" shrinkToFit="1"/>
    </xf>
    <xf numFmtId="0" fontId="11" fillId="0" borderId="34" xfId="0" applyFont="1" applyBorder="1" applyAlignment="1" applyProtection="1">
      <alignment horizontal="center" vertical="center" shrinkToFit="1"/>
    </xf>
    <xf numFmtId="0" fontId="11" fillId="0" borderId="127" xfId="0" applyFont="1" applyBorder="1" applyAlignment="1" applyProtection="1">
      <alignment horizontal="center" vertical="center" shrinkToFit="1"/>
    </xf>
    <xf numFmtId="0" fontId="11" fillId="0" borderId="1" xfId="0" applyFont="1" applyBorder="1" applyAlignment="1" applyProtection="1">
      <alignment horizontal="left" vertical="center" shrinkToFit="1"/>
    </xf>
    <xf numFmtId="0" fontId="11" fillId="0" borderId="102" xfId="0" applyFont="1" applyBorder="1" applyAlignment="1" applyProtection="1">
      <alignment horizontal="left" vertical="center" shrinkToFit="1"/>
    </xf>
    <xf numFmtId="0" fontId="11" fillId="3" borderId="1" xfId="0" applyFont="1" applyFill="1" applyBorder="1" applyAlignment="1" applyProtection="1">
      <alignment horizontal="center" vertical="center" shrinkToFit="1"/>
    </xf>
    <xf numFmtId="0" fontId="11" fillId="3" borderId="102" xfId="0" applyFont="1" applyFill="1" applyBorder="1" applyAlignment="1" applyProtection="1">
      <alignment horizontal="center" vertical="center" shrinkToFit="1"/>
    </xf>
    <xf numFmtId="0" fontId="11" fillId="0" borderId="2" xfId="0" applyFont="1" applyBorder="1" applyAlignment="1" applyProtection="1">
      <alignment horizontal="center" vertical="center" shrinkToFit="1"/>
    </xf>
    <xf numFmtId="0" fontId="11" fillId="0" borderId="90" xfId="0" applyFont="1" applyBorder="1" applyAlignment="1" applyProtection="1">
      <alignment horizontal="center" vertical="center" shrinkToFit="1"/>
    </xf>
    <xf numFmtId="0" fontId="11" fillId="0" borderId="49" xfId="0" applyFont="1" applyBorder="1" applyAlignment="1" applyProtection="1">
      <alignment horizontal="center" vertical="center" shrinkToFit="1"/>
    </xf>
    <xf numFmtId="0" fontId="11" fillId="0" borderId="49" xfId="0" applyFont="1" applyBorder="1" applyAlignment="1" applyProtection="1">
      <alignment horizontal="left" vertical="center" shrinkToFit="1"/>
    </xf>
    <xf numFmtId="0" fontId="11" fillId="0" borderId="210" xfId="0" applyFont="1" applyBorder="1" applyAlignment="1" applyProtection="1">
      <alignment horizontal="left" vertical="center" shrinkToFit="1"/>
    </xf>
    <xf numFmtId="0" fontId="11" fillId="0" borderId="32" xfId="0" applyFont="1" applyBorder="1" applyAlignment="1" applyProtection="1">
      <alignment horizontal="center" vertical="center" shrinkToFit="1"/>
    </xf>
    <xf numFmtId="0" fontId="11" fillId="3" borderId="49" xfId="0" applyFont="1" applyFill="1" applyBorder="1" applyAlignment="1" applyProtection="1">
      <alignment horizontal="center" vertical="center" shrinkToFit="1"/>
    </xf>
    <xf numFmtId="0" fontId="11" fillId="3" borderId="210" xfId="0" applyFont="1" applyFill="1" applyBorder="1" applyAlignment="1" applyProtection="1">
      <alignment horizontal="center" vertical="center" shrinkToFit="1"/>
    </xf>
    <xf numFmtId="0" fontId="28" fillId="5" borderId="0" xfId="0" applyFont="1" applyFill="1" applyAlignment="1">
      <alignment horizontal="left" vertical="center"/>
    </xf>
    <xf numFmtId="0" fontId="28" fillId="5" borderId="0" xfId="0" applyFont="1" applyFill="1" applyAlignment="1">
      <alignment horizontal="center" vertical="center" shrinkToFit="1"/>
    </xf>
    <xf numFmtId="0" fontId="0" fillId="0" borderId="98" xfId="0" applyBorder="1" applyAlignment="1">
      <alignment horizontal="center" vertical="center"/>
    </xf>
    <xf numFmtId="0" fontId="0" fillId="0" borderId="95" xfId="0" applyBorder="1" applyAlignment="1">
      <alignment horizontal="center" vertical="center"/>
    </xf>
    <xf numFmtId="0" fontId="0" fillId="0" borderId="122" xfId="0" applyBorder="1" applyAlignment="1">
      <alignment horizontal="center" vertical="center"/>
    </xf>
    <xf numFmtId="0" fontId="0" fillId="0" borderId="98" xfId="0" applyBorder="1" applyAlignment="1">
      <alignment horizontal="center" vertical="center" shrinkToFit="1"/>
    </xf>
    <xf numFmtId="0" fontId="0" fillId="0" borderId="122" xfId="0" applyBorder="1" applyAlignment="1">
      <alignment horizontal="center" vertical="center" shrinkToFit="1"/>
    </xf>
    <xf numFmtId="0" fontId="0" fillId="0" borderId="98" xfId="0" applyBorder="1" applyAlignment="1" applyProtection="1">
      <alignment horizontal="center" vertical="center"/>
    </xf>
    <xf numFmtId="0" fontId="0" fillId="0" borderId="95" xfId="0" applyBorder="1" applyAlignment="1" applyProtection="1">
      <alignment horizontal="center" vertical="center"/>
    </xf>
    <xf numFmtId="0" fontId="0" fillId="0" borderId="122" xfId="0" applyBorder="1" applyAlignment="1" applyProtection="1">
      <alignment horizontal="center" vertical="center"/>
    </xf>
    <xf numFmtId="0" fontId="33" fillId="0" borderId="69" xfId="0" applyFont="1" applyBorder="1" applyAlignment="1">
      <alignment horizontal="left" vertical="top" wrapText="1"/>
    </xf>
    <xf numFmtId="0" fontId="33" fillId="0" borderId="66" xfId="0" applyFont="1" applyBorder="1" applyAlignment="1">
      <alignment horizontal="left" vertical="top" wrapText="1"/>
    </xf>
    <xf numFmtId="0" fontId="33" fillId="0" borderId="153" xfId="0" applyFont="1" applyBorder="1" applyAlignment="1">
      <alignment horizontal="left" vertical="top" wrapText="1"/>
    </xf>
    <xf numFmtId="0" fontId="0" fillId="4" borderId="61" xfId="0" applyFill="1" applyBorder="1" applyAlignment="1" applyProtection="1">
      <alignment horizontal="center" vertical="center" shrinkToFit="1"/>
    </xf>
    <xf numFmtId="0" fontId="0" fillId="4" borderId="62" xfId="0" applyFill="1" applyBorder="1" applyAlignment="1" applyProtection="1">
      <alignment horizontal="center" vertical="center" shrinkToFit="1"/>
    </xf>
    <xf numFmtId="0" fontId="0" fillId="4" borderId="63" xfId="0" applyFill="1" applyBorder="1" applyAlignment="1" applyProtection="1">
      <alignment horizontal="center" vertical="center" shrinkToFit="1"/>
    </xf>
    <xf numFmtId="0" fontId="0" fillId="0" borderId="97" xfId="0" applyBorder="1" applyAlignment="1">
      <alignment horizontal="center" vertical="center" shrinkToFit="1"/>
    </xf>
    <xf numFmtId="0" fontId="0" fillId="0" borderId="3" xfId="0" applyBorder="1">
      <alignment vertical="center"/>
    </xf>
    <xf numFmtId="0" fontId="0" fillId="0" borderId="117" xfId="0" applyBorder="1">
      <alignment vertical="center"/>
    </xf>
    <xf numFmtId="0" fontId="0" fillId="0" borderId="116" xfId="0" applyFill="1" applyBorder="1" applyAlignment="1">
      <alignment horizontal="center" vertical="center" shrinkToFit="1"/>
    </xf>
    <xf numFmtId="0" fontId="33" fillId="0" borderId="116" xfId="0" applyFont="1" applyBorder="1" applyAlignment="1">
      <alignment horizontal="left" vertical="top" wrapText="1"/>
    </xf>
    <xf numFmtId="0" fontId="33" fillId="0" borderId="3" xfId="0" applyFont="1" applyBorder="1" applyAlignment="1">
      <alignment horizontal="left" vertical="top" wrapText="1"/>
    </xf>
    <xf numFmtId="0" fontId="33" fillId="0" borderId="117" xfId="0" applyFont="1" applyBorder="1" applyAlignment="1">
      <alignment horizontal="left" vertical="top" wrapText="1"/>
    </xf>
    <xf numFmtId="0" fontId="0" fillId="4" borderId="72" xfId="0" applyFill="1" applyBorder="1" applyAlignment="1" applyProtection="1">
      <alignment horizontal="center" vertical="center" shrinkToFit="1"/>
    </xf>
    <xf numFmtId="0" fontId="0" fillId="4" borderId="73" xfId="0" applyFill="1" applyBorder="1" applyAlignment="1" applyProtection="1">
      <alignment horizontal="center" vertical="center" shrinkToFit="1"/>
    </xf>
    <xf numFmtId="0" fontId="0" fillId="4" borderId="77" xfId="0" applyFill="1" applyBorder="1" applyAlignment="1" applyProtection="1">
      <alignment horizontal="center" vertical="center" shrinkToFit="1"/>
    </xf>
    <xf numFmtId="0" fontId="0" fillId="0" borderId="6" xfId="0" applyBorder="1" applyAlignment="1">
      <alignment horizontal="center" vertical="center" wrapText="1" shrinkToFit="1"/>
    </xf>
    <xf numFmtId="0" fontId="0" fillId="0" borderId="7" xfId="0" applyBorder="1">
      <alignment vertical="center"/>
    </xf>
    <xf numFmtId="0" fontId="0" fillId="0" borderId="24" xfId="0" applyBorder="1">
      <alignment vertical="center"/>
    </xf>
    <xf numFmtId="0" fontId="0" fillId="0" borderId="28" xfId="0" applyBorder="1">
      <alignment vertical="center"/>
    </xf>
    <xf numFmtId="0" fontId="0" fillId="0" borderId="17" xfId="0" applyBorder="1">
      <alignment vertical="center"/>
    </xf>
    <xf numFmtId="0" fontId="0" fillId="0" borderId="80" xfId="0" applyFill="1" applyBorder="1" applyAlignment="1">
      <alignment horizontal="center" vertical="center" shrinkToFit="1"/>
    </xf>
    <xf numFmtId="0" fontId="33" fillId="0" borderId="72" xfId="0" applyFont="1" applyBorder="1" applyAlignment="1">
      <alignment horizontal="left" vertical="top" wrapText="1"/>
    </xf>
    <xf numFmtId="0" fontId="33" fillId="0" borderId="73" xfId="0" applyFont="1" applyBorder="1" applyAlignment="1">
      <alignment horizontal="left" vertical="top" wrapText="1"/>
    </xf>
    <xf numFmtId="0" fontId="33" fillId="0" borderId="152" xfId="0" applyFont="1" applyBorder="1" applyAlignment="1">
      <alignment horizontal="left" vertical="top" wrapText="1"/>
    </xf>
    <xf numFmtId="0" fontId="33" fillId="0" borderId="61" xfId="0" applyFont="1" applyBorder="1" applyAlignment="1">
      <alignment horizontal="left" vertical="top" wrapText="1"/>
    </xf>
    <xf numFmtId="0" fontId="33" fillId="0" borderId="62" xfId="0" applyFont="1" applyBorder="1" applyAlignment="1">
      <alignment horizontal="left" vertical="top" wrapText="1"/>
    </xf>
    <xf numFmtId="0" fontId="33" fillId="0" borderId="65" xfId="0" applyFont="1" applyBorder="1" applyAlignment="1">
      <alignment horizontal="left" vertical="top" wrapText="1"/>
    </xf>
    <xf numFmtId="0" fontId="0" fillId="0" borderId="97" xfId="0" applyBorder="1" applyAlignment="1">
      <alignment horizontal="center" vertical="center" wrapText="1" shrinkToFit="1"/>
    </xf>
    <xf numFmtId="0" fontId="0" fillId="4" borderId="69" xfId="0" applyFill="1" applyBorder="1" applyAlignment="1" applyProtection="1">
      <alignment horizontal="center" vertical="center" shrinkToFit="1"/>
    </xf>
    <xf numFmtId="0" fontId="0" fillId="4" borderId="66" xfId="0" applyFill="1" applyBorder="1" applyAlignment="1" applyProtection="1">
      <alignment horizontal="center" vertical="center" shrinkToFit="1"/>
    </xf>
    <xf numFmtId="0" fontId="0" fillId="4" borderId="67" xfId="0" applyFill="1" applyBorder="1" applyAlignment="1" applyProtection="1">
      <alignment horizontal="center" vertical="center" shrinkToFit="1"/>
    </xf>
    <xf numFmtId="0" fontId="2" fillId="0" borderId="6" xfId="0" applyFont="1" applyBorder="1" applyAlignment="1">
      <alignment horizontal="center" vertical="center" wrapText="1" shrinkToFit="1"/>
    </xf>
    <xf numFmtId="0" fontId="90" fillId="0" borderId="7" xfId="0" applyFont="1" applyBorder="1">
      <alignment vertical="center"/>
    </xf>
    <xf numFmtId="0" fontId="90" fillId="0" borderId="104" xfId="0" applyFont="1" applyBorder="1">
      <alignment vertical="center"/>
    </xf>
    <xf numFmtId="0" fontId="90" fillId="0" borderId="28" xfId="0" applyFont="1" applyBorder="1">
      <alignment vertical="center"/>
    </xf>
    <xf numFmtId="0" fontId="90" fillId="0" borderId="17" xfId="0" applyFont="1" applyBorder="1">
      <alignment vertical="center"/>
    </xf>
    <xf numFmtId="0" fontId="90" fillId="0" borderId="30" xfId="0" applyFont="1" applyBorder="1">
      <alignment vertical="center"/>
    </xf>
    <xf numFmtId="0" fontId="2" fillId="0" borderId="97" xfId="0" applyFont="1" applyBorder="1" applyAlignment="1">
      <alignment horizontal="center" vertical="center" shrinkToFit="1"/>
    </xf>
    <xf numFmtId="0" fontId="33" fillId="0" borderId="15" xfId="0" applyFont="1" applyBorder="1" applyAlignment="1">
      <alignment horizontal="left" vertical="top" wrapText="1"/>
    </xf>
    <xf numFmtId="0" fontId="33" fillId="0" borderId="17" xfId="0" applyFont="1" applyBorder="1" applyAlignment="1">
      <alignment horizontal="left" vertical="top" wrapText="1"/>
    </xf>
    <xf numFmtId="0" fontId="33" fillId="0" borderId="30" xfId="0" applyFont="1" applyBorder="1" applyAlignment="1">
      <alignment horizontal="left" vertical="top" wrapText="1"/>
    </xf>
    <xf numFmtId="0" fontId="90" fillId="4" borderId="98" xfId="0" applyFont="1" applyFill="1" applyBorder="1" applyAlignment="1" applyProtection="1">
      <alignment horizontal="center" vertical="center" shrinkToFit="1"/>
    </xf>
    <xf numFmtId="0" fontId="90" fillId="4" borderId="95" xfId="0" applyFont="1" applyFill="1" applyBorder="1" applyAlignment="1" applyProtection="1">
      <alignment horizontal="center" vertical="center" shrinkToFit="1"/>
    </xf>
    <xf numFmtId="0" fontId="90" fillId="4" borderId="96" xfId="0" applyFont="1" applyFill="1" applyBorder="1" applyAlignment="1" applyProtection="1">
      <alignment horizontal="center" vertical="center" shrinkToFi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20" xfId="0" applyFont="1" applyBorder="1" applyAlignment="1">
      <alignment horizontal="left" vertical="top" wrapText="1"/>
    </xf>
    <xf numFmtId="0" fontId="90" fillId="4" borderId="21" xfId="0" applyFont="1" applyFill="1" applyBorder="1" applyAlignment="1" applyProtection="1">
      <alignment horizontal="center" vertical="center" shrinkToFit="1"/>
    </xf>
    <xf numFmtId="0" fontId="90" fillId="4" borderId="19" xfId="0" applyFont="1" applyFill="1" applyBorder="1" applyAlignment="1" applyProtection="1">
      <alignment horizontal="center" vertical="center" shrinkToFit="1"/>
    </xf>
    <xf numFmtId="0" fontId="90" fillId="4" borderId="53" xfId="0" applyFont="1" applyFill="1" applyBorder="1" applyAlignment="1" applyProtection="1">
      <alignment horizontal="center" vertical="center" shrinkToFit="1"/>
    </xf>
    <xf numFmtId="0" fontId="90" fillId="0" borderId="6" xfId="0" applyFont="1" applyBorder="1" applyAlignment="1">
      <alignment horizontal="center" vertical="center" wrapText="1" shrinkToFit="1"/>
    </xf>
    <xf numFmtId="0" fontId="90" fillId="0" borderId="7" xfId="0" applyFont="1" applyBorder="1" applyAlignment="1">
      <alignment horizontal="center" vertical="center" wrapText="1" shrinkToFit="1"/>
    </xf>
    <xf numFmtId="0" fontId="90" fillId="0" borderId="104" xfId="0" applyFont="1" applyBorder="1" applyAlignment="1">
      <alignment horizontal="center" vertical="center" wrapText="1" shrinkToFit="1"/>
    </xf>
    <xf numFmtId="0" fontId="90" fillId="0" borderId="28" xfId="0" applyFont="1" applyBorder="1" applyAlignment="1">
      <alignment horizontal="center" vertical="center" wrapText="1" shrinkToFit="1"/>
    </xf>
    <xf numFmtId="0" fontId="90" fillId="0" borderId="17" xfId="0" applyFont="1" applyBorder="1" applyAlignment="1">
      <alignment horizontal="center" vertical="center" wrapText="1" shrinkToFit="1"/>
    </xf>
    <xf numFmtId="0" fontId="90" fillId="0" borderId="30" xfId="0" applyFont="1" applyBorder="1" applyAlignment="1">
      <alignment horizontal="center" vertical="center" wrapText="1" shrinkToFit="1"/>
    </xf>
    <xf numFmtId="0" fontId="90" fillId="0" borderId="80" xfId="0" applyFont="1" applyFill="1" applyBorder="1" applyAlignment="1">
      <alignment horizontal="center" vertical="center" shrinkToFit="1"/>
    </xf>
    <xf numFmtId="0" fontId="90" fillId="0" borderId="104" xfId="0" applyFont="1" applyFill="1" applyBorder="1" applyAlignment="1">
      <alignment horizontal="center" vertical="center" shrinkToFit="1"/>
    </xf>
    <xf numFmtId="0" fontId="90" fillId="0" borderId="15" xfId="0" applyFont="1" applyFill="1" applyBorder="1" applyAlignment="1">
      <alignment horizontal="center" vertical="center" shrinkToFit="1"/>
    </xf>
    <xf numFmtId="0" fontId="90" fillId="0" borderId="30" xfId="0" applyFont="1" applyFill="1" applyBorder="1" applyAlignment="1">
      <alignment horizontal="center" vertical="center" shrinkToFit="1"/>
    </xf>
    <xf numFmtId="0" fontId="90" fillId="0" borderId="97" xfId="0" applyFont="1" applyBorder="1" applyAlignment="1">
      <alignment horizontal="center" vertical="center" shrinkToFit="1"/>
    </xf>
    <xf numFmtId="0" fontId="90" fillId="0" borderId="3" xfId="0" applyFont="1" applyBorder="1">
      <alignment vertical="center"/>
    </xf>
    <xf numFmtId="0" fontId="90" fillId="0" borderId="117" xfId="0" applyFont="1" applyBorder="1">
      <alignment vertical="center"/>
    </xf>
    <xf numFmtId="0" fontId="90" fillId="0" borderId="116" xfId="0" applyFont="1" applyFill="1" applyBorder="1" applyAlignment="1">
      <alignment horizontal="center" vertical="center" shrinkToFit="1"/>
    </xf>
    <xf numFmtId="0" fontId="90" fillId="4" borderId="15" xfId="0" applyFont="1" applyFill="1" applyBorder="1" applyAlignment="1" applyProtection="1">
      <alignment horizontal="center" vertical="center" shrinkToFit="1"/>
    </xf>
    <xf numFmtId="0" fontId="90" fillId="4" borderId="17" xfId="0" applyFont="1" applyFill="1" applyBorder="1" applyAlignment="1" applyProtection="1">
      <alignment horizontal="center" vertical="center" shrinkToFit="1"/>
    </xf>
    <xf numFmtId="0" fontId="90" fillId="4" borderId="5" xfId="0" applyFont="1" applyFill="1" applyBorder="1" applyAlignment="1" applyProtection="1">
      <alignment horizontal="center" vertical="center" shrinkToFit="1"/>
    </xf>
    <xf numFmtId="57" fontId="0" fillId="0" borderId="1" xfId="0" applyNumberFormat="1" applyBorder="1" applyAlignment="1">
      <alignment horizontal="center" vertical="center" shrinkToFit="1"/>
    </xf>
    <xf numFmtId="0" fontId="0" fillId="7" borderId="1" xfId="0" applyFill="1" applyBorder="1" applyAlignment="1">
      <alignment horizontal="left" vertical="center"/>
    </xf>
    <xf numFmtId="57" fontId="0" fillId="7" borderId="1" xfId="0" applyNumberFormat="1" applyFill="1" applyBorder="1" applyAlignment="1">
      <alignment horizontal="center" vertical="center" shrinkToFit="1"/>
    </xf>
    <xf numFmtId="0" fontId="0" fillId="7" borderId="1" xfId="0" applyFont="1" applyFill="1" applyBorder="1" applyAlignment="1">
      <alignment horizontal="left" vertical="center" wrapText="1"/>
    </xf>
    <xf numFmtId="0" fontId="0" fillId="7" borderId="1" xfId="0" applyFill="1" applyBorder="1" applyAlignment="1">
      <alignment horizontal="center" vertical="center"/>
    </xf>
    <xf numFmtId="0" fontId="0" fillId="9" borderId="0" xfId="0" applyFill="1" applyBorder="1" applyAlignment="1">
      <alignment horizontal="center" vertical="center" wrapText="1"/>
    </xf>
    <xf numFmtId="0" fontId="0" fillId="9" borderId="0" xfId="0" applyFill="1" applyBorder="1" applyAlignment="1">
      <alignment horizontal="center" vertical="center"/>
    </xf>
    <xf numFmtId="0" fontId="0" fillId="0" borderId="0" xfId="0" applyAlignment="1">
      <alignment horizontal="left" vertical="center"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3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33" xfId="0" applyBorder="1" applyAlignment="1">
      <alignment horizontal="left" vertical="top"/>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23" xfId="0" applyBorder="1" applyAlignment="1">
      <alignment horizontal="center" vertical="center"/>
    </xf>
    <xf numFmtId="0" fontId="0" fillId="0" borderId="16" xfId="0" applyBorder="1" applyAlignment="1">
      <alignment horizontal="center" vertical="center"/>
    </xf>
    <xf numFmtId="0" fontId="90" fillId="5" borderId="23" xfId="0" applyFont="1" applyFill="1" applyBorder="1" applyAlignment="1" applyProtection="1">
      <alignment horizontal="center" vertical="center" shrinkToFit="1"/>
      <protection locked="0"/>
    </xf>
    <xf numFmtId="0" fontId="90" fillId="5" borderId="2" xfId="0" applyFont="1" applyFill="1" applyBorder="1" applyAlignment="1" applyProtection="1">
      <alignment horizontal="center" vertical="center" shrinkToFit="1"/>
      <protection locked="0"/>
    </xf>
    <xf numFmtId="0" fontId="90" fillId="5" borderId="16" xfId="0" applyFont="1" applyFill="1" applyBorder="1" applyAlignment="1" applyProtection="1">
      <alignment horizontal="center" vertical="center" shrinkToFit="1"/>
      <protection locked="0"/>
    </xf>
    <xf numFmtId="0" fontId="0" fillId="0" borderId="2" xfId="0" applyBorder="1" applyAlignment="1">
      <alignment horizontal="center" vertical="center"/>
    </xf>
    <xf numFmtId="0" fontId="90" fillId="0" borderId="13" xfId="0" applyFont="1" applyBorder="1" applyAlignment="1">
      <alignment horizontal="center" vertical="center" shrinkToFit="1"/>
    </xf>
    <xf numFmtId="0" fontId="28" fillId="5" borderId="0" xfId="0" applyFont="1" applyFill="1" applyAlignment="1">
      <alignment horizontal="left" vertical="center" shrinkToFit="1"/>
    </xf>
    <xf numFmtId="0" fontId="28" fillId="0" borderId="0" xfId="0" applyFont="1" applyAlignment="1">
      <alignment horizontal="left" vertical="top" wrapText="1"/>
    </xf>
    <xf numFmtId="0" fontId="0" fillId="3" borderId="23" xfId="0" applyFill="1" applyBorder="1" applyAlignment="1">
      <alignment horizontal="center" vertical="center"/>
    </xf>
    <xf numFmtId="0" fontId="0" fillId="3" borderId="2" xfId="0" applyFill="1" applyBorder="1" applyAlignment="1">
      <alignment horizontal="center" vertical="center"/>
    </xf>
    <xf numFmtId="0" fontId="0" fillId="3" borderId="16" xfId="0" applyFill="1" applyBorder="1" applyAlignment="1">
      <alignment horizontal="center" vertical="center"/>
    </xf>
    <xf numFmtId="0" fontId="0" fillId="3" borderId="23" xfId="0" applyFill="1" applyBorder="1" applyAlignment="1">
      <alignment horizontal="center" vertical="center" shrinkToFit="1"/>
    </xf>
    <xf numFmtId="0" fontId="0" fillId="3" borderId="16" xfId="0" applyFill="1" applyBorder="1" applyAlignment="1">
      <alignment horizontal="center" vertical="center" shrinkToFit="1"/>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32" xfId="0" applyBorder="1" applyAlignment="1">
      <alignment horizontal="center" vertical="center" wrapText="1"/>
    </xf>
    <xf numFmtId="0" fontId="0" fillId="0" borderId="14" xfId="0" applyBorder="1" applyAlignment="1">
      <alignment horizontal="center" vertical="center" wrapText="1"/>
    </xf>
    <xf numFmtId="0" fontId="0" fillId="0" borderId="0" xfId="0" applyBorder="1" applyAlignment="1">
      <alignment horizontal="center" vertical="center" wrapText="1"/>
    </xf>
    <xf numFmtId="0" fontId="0" fillId="0" borderId="33" xfId="0" applyBorder="1" applyAlignment="1">
      <alignment horizontal="center" vertical="center" wrapText="1"/>
    </xf>
    <xf numFmtId="0" fontId="0" fillId="0" borderId="12" xfId="0" applyFill="1" applyBorder="1" applyAlignment="1">
      <alignment horizontal="center" vertical="center"/>
    </xf>
    <xf numFmtId="0" fontId="0" fillId="0" borderId="32" xfId="0" applyFill="1" applyBorder="1" applyAlignment="1">
      <alignment horizontal="center" vertical="center"/>
    </xf>
    <xf numFmtId="0" fontId="0" fillId="0" borderId="14" xfId="0" applyFill="1" applyBorder="1" applyAlignment="1">
      <alignment horizontal="center" vertical="center"/>
    </xf>
    <xf numFmtId="0" fontId="0" fillId="0" borderId="33" xfId="0" applyFill="1" applyBorder="1" applyAlignment="1">
      <alignment horizontal="center" vertical="center"/>
    </xf>
    <xf numFmtId="0" fontId="33" fillId="0" borderId="23" xfId="0" applyFont="1" applyBorder="1" applyAlignment="1">
      <alignment horizontal="left" vertical="top" wrapText="1"/>
    </xf>
    <xf numFmtId="0" fontId="33" fillId="0" borderId="2" xfId="0" applyFont="1" applyBorder="1" applyAlignment="1">
      <alignment horizontal="left" vertical="top" wrapText="1"/>
    </xf>
    <xf numFmtId="0" fontId="0" fillId="0" borderId="23" xfId="0"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0" fillId="0" borderId="16" xfId="0" applyFill="1" applyBorder="1" applyAlignment="1" applyProtection="1">
      <alignment horizontal="center" vertical="center"/>
      <protection locked="0"/>
    </xf>
    <xf numFmtId="0" fontId="33" fillId="0" borderId="16" xfId="0" applyFont="1" applyBorder="1" applyAlignment="1">
      <alignment horizontal="left" vertical="top" wrapText="1"/>
    </xf>
    <xf numFmtId="0" fontId="0" fillId="0" borderId="16" xfId="0" applyFill="1" applyBorder="1" applyAlignment="1">
      <alignment horizontal="center" vertical="center"/>
    </xf>
    <xf numFmtId="0" fontId="0" fillId="0" borderId="2" xfId="0" applyBorder="1" applyAlignment="1">
      <alignment horizontal="left" vertical="top" wrapText="1"/>
    </xf>
    <xf numFmtId="0" fontId="0" fillId="0" borderId="23" xfId="0"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0" fillId="0" borderId="2" xfId="0" applyBorder="1" applyAlignment="1" applyProtection="1">
      <alignment horizontal="left" vertical="top" wrapText="1"/>
      <protection locked="0"/>
    </xf>
    <xf numFmtId="0" fontId="0" fillId="0" borderId="23" xfId="0" applyBorder="1" applyAlignment="1">
      <alignment horizontal="left" vertical="top" wrapText="1"/>
    </xf>
    <xf numFmtId="49" fontId="6" fillId="0" borderId="68" xfId="4" applyNumberFormat="1" applyFont="1" applyBorder="1" applyAlignment="1" applyProtection="1">
      <alignment horizontal="left" vertical="top" wrapText="1"/>
      <protection locked="0"/>
    </xf>
    <xf numFmtId="0" fontId="6" fillId="0" borderId="68" xfId="4" applyFont="1" applyBorder="1" applyAlignment="1" applyProtection="1">
      <alignment horizontal="left" vertical="top" wrapText="1"/>
      <protection locked="0"/>
    </xf>
    <xf numFmtId="0" fontId="5" fillId="0" borderId="12" xfId="4" applyFont="1" applyFill="1" applyBorder="1" applyAlignment="1" applyProtection="1">
      <alignment horizontal="right" vertical="center"/>
    </xf>
    <xf numFmtId="0" fontId="5" fillId="0" borderId="13" xfId="4" applyFont="1" applyFill="1" applyBorder="1" applyAlignment="1" applyProtection="1">
      <alignment horizontal="right" vertical="center"/>
    </xf>
    <xf numFmtId="0" fontId="5" fillId="0" borderId="14" xfId="4" applyFont="1" applyFill="1" applyBorder="1" applyAlignment="1" applyProtection="1">
      <alignment horizontal="right" vertical="center"/>
    </xf>
    <xf numFmtId="0" fontId="5" fillId="0" borderId="0" xfId="4" applyFont="1" applyFill="1" applyBorder="1" applyAlignment="1" applyProtection="1">
      <alignment horizontal="right" vertical="center"/>
    </xf>
    <xf numFmtId="0" fontId="5" fillId="0" borderId="13" xfId="4" applyFont="1" applyFill="1" applyBorder="1" applyAlignment="1" applyProtection="1">
      <alignment horizontal="center" vertical="center"/>
    </xf>
    <xf numFmtId="0" fontId="5" fillId="0" borderId="0" xfId="4" applyFont="1" applyFill="1" applyBorder="1" applyAlignment="1" applyProtection="1">
      <alignment horizontal="center" vertical="center"/>
    </xf>
    <xf numFmtId="49" fontId="6" fillId="3" borderId="165" xfId="4" applyNumberFormat="1" applyFont="1" applyFill="1" applyBorder="1" applyAlignment="1" applyProtection="1">
      <alignment horizontal="center" vertical="center"/>
    </xf>
    <xf numFmtId="0" fontId="79" fillId="0" borderId="141" xfId="4" applyFont="1" applyBorder="1" applyAlignment="1" applyProtection="1">
      <alignment horizontal="center" vertical="center" textRotation="255" wrapText="1"/>
    </xf>
    <xf numFmtId="0" fontId="0" fillId="0" borderId="154" xfId="0" applyBorder="1" applyAlignment="1" applyProtection="1">
      <alignment horizontal="center" vertical="center" textRotation="255"/>
    </xf>
    <xf numFmtId="0" fontId="0" fillId="0" borderId="133" xfId="0" applyBorder="1" applyAlignment="1" applyProtection="1">
      <alignment horizontal="center" vertical="center" textRotation="255"/>
    </xf>
    <xf numFmtId="0" fontId="6" fillId="5" borderId="159" xfId="4" applyFont="1" applyFill="1" applyBorder="1" applyAlignment="1" applyProtection="1">
      <alignment horizontal="left" vertical="center"/>
    </xf>
    <xf numFmtId="0" fontId="6" fillId="5" borderId="160" xfId="4" applyFont="1" applyFill="1" applyBorder="1" applyAlignment="1" applyProtection="1">
      <alignment horizontal="left" vertical="center"/>
    </xf>
    <xf numFmtId="0" fontId="6" fillId="5" borderId="161" xfId="4" applyFont="1" applyFill="1" applyBorder="1" applyAlignment="1" applyProtection="1">
      <alignment horizontal="left" vertical="center"/>
    </xf>
    <xf numFmtId="0" fontId="6" fillId="5" borderId="162" xfId="4" applyFont="1" applyFill="1" applyBorder="1" applyAlignment="1" applyProtection="1">
      <alignment horizontal="left" vertical="center"/>
    </xf>
    <xf numFmtId="0" fontId="6" fillId="5" borderId="163" xfId="4" applyFont="1" applyFill="1" applyBorder="1" applyAlignment="1" applyProtection="1">
      <alignment horizontal="left" vertical="center"/>
    </xf>
    <xf numFmtId="0" fontId="6" fillId="5" borderId="164" xfId="4" applyFont="1" applyFill="1" applyBorder="1" applyAlignment="1" applyProtection="1">
      <alignment horizontal="left" vertical="center"/>
    </xf>
    <xf numFmtId="0" fontId="6" fillId="3" borderId="68" xfId="4" applyFont="1" applyFill="1" applyBorder="1" applyAlignment="1" applyProtection="1">
      <alignment horizontal="center" vertical="center" wrapText="1"/>
    </xf>
    <xf numFmtId="0" fontId="101" fillId="0" borderId="141" xfId="0" applyFont="1" applyBorder="1" applyAlignment="1" applyProtection="1">
      <alignment horizontal="center" vertical="center" textRotation="255" shrinkToFit="1"/>
    </xf>
    <xf numFmtId="0" fontId="96" fillId="0" borderId="154" xfId="0" applyFont="1" applyBorder="1" applyAlignment="1" applyProtection="1">
      <alignment horizontal="center" vertical="center" textRotation="255" shrinkToFit="1"/>
    </xf>
    <xf numFmtId="0" fontId="96" fillId="0" borderId="133" xfId="0" applyFont="1" applyBorder="1" applyAlignment="1" applyProtection="1">
      <alignment horizontal="center" vertical="center" textRotation="255" shrinkToFit="1"/>
    </xf>
    <xf numFmtId="0" fontId="100" fillId="0" borderId="141" xfId="0" applyFont="1" applyBorder="1" applyAlignment="1" applyProtection="1">
      <alignment horizontal="left" vertical="top" wrapText="1"/>
      <protection locked="0"/>
    </xf>
    <xf numFmtId="0" fontId="100" fillId="0" borderId="38" xfId="0" applyFont="1" applyBorder="1" applyAlignment="1" applyProtection="1">
      <alignment vertical="center"/>
      <protection locked="0"/>
    </xf>
    <xf numFmtId="0" fontId="100" fillId="0" borderId="156" xfId="0" applyFont="1" applyBorder="1" applyAlignment="1" applyProtection="1">
      <alignment vertical="center"/>
      <protection locked="0"/>
    </xf>
    <xf numFmtId="0" fontId="100" fillId="0" borderId="154" xfId="0" applyFont="1" applyBorder="1" applyAlignment="1" applyProtection="1">
      <alignment vertical="center"/>
      <protection locked="0"/>
    </xf>
    <xf numFmtId="0" fontId="100" fillId="0" borderId="0" xfId="0" applyFont="1" applyBorder="1" applyAlignment="1" applyProtection="1">
      <alignment vertical="center"/>
      <protection locked="0"/>
    </xf>
    <xf numFmtId="0" fontId="100" fillId="0" borderId="35" xfId="0" applyFont="1" applyBorder="1" applyAlignment="1" applyProtection="1">
      <alignment vertical="center"/>
      <protection locked="0"/>
    </xf>
    <xf numFmtId="0" fontId="100" fillId="0" borderId="133" xfId="0" applyFont="1" applyBorder="1" applyAlignment="1" applyProtection="1">
      <alignment vertical="center"/>
      <protection locked="0"/>
    </xf>
    <xf numFmtId="0" fontId="100" fillId="0" borderId="44" xfId="0" applyFont="1" applyBorder="1" applyAlignment="1" applyProtection="1">
      <alignment vertical="center"/>
      <protection locked="0"/>
    </xf>
    <xf numFmtId="0" fontId="100" fillId="0" borderId="157" xfId="0" applyFont="1" applyBorder="1" applyAlignment="1" applyProtection="1">
      <alignment vertical="center"/>
      <protection locked="0"/>
    </xf>
    <xf numFmtId="0" fontId="6" fillId="3" borderId="6" xfId="4" applyFont="1" applyFill="1" applyBorder="1" applyAlignment="1" applyProtection="1">
      <alignment horizontal="left" vertical="top" wrapText="1"/>
    </xf>
    <xf numFmtId="0" fontId="6" fillId="3" borderId="7" xfId="4" applyFont="1" applyFill="1" applyBorder="1" applyAlignment="1" applyProtection="1">
      <alignment horizontal="left" vertical="top" wrapText="1"/>
    </xf>
    <xf numFmtId="0" fontId="6" fillId="3" borderId="8" xfId="4" applyFont="1" applyFill="1" applyBorder="1" applyAlignment="1" applyProtection="1">
      <alignment horizontal="left" vertical="top" wrapText="1"/>
    </xf>
    <xf numFmtId="0" fontId="6" fillId="3" borderId="24" xfId="4" applyFont="1" applyFill="1" applyBorder="1" applyAlignment="1" applyProtection="1">
      <alignment horizontal="left" vertical="top" wrapText="1"/>
    </xf>
    <xf numFmtId="0" fontId="6" fillId="3" borderId="0" xfId="4" applyFont="1" applyFill="1" applyBorder="1" applyAlignment="1" applyProtection="1">
      <alignment horizontal="left" vertical="top" wrapText="1"/>
    </xf>
    <xf numFmtId="0" fontId="6" fillId="3" borderId="35" xfId="4" applyFont="1" applyFill="1" applyBorder="1" applyAlignment="1" applyProtection="1">
      <alignment horizontal="left" vertical="top" wrapText="1"/>
    </xf>
    <xf numFmtId="0" fontId="6" fillId="3" borderId="165" xfId="4" applyFont="1" applyFill="1" applyBorder="1" applyAlignment="1" applyProtection="1">
      <alignment horizontal="center" vertical="center" wrapText="1"/>
    </xf>
    <xf numFmtId="0" fontId="6" fillId="3" borderId="68" xfId="4" applyFont="1" applyFill="1" applyBorder="1" applyAlignment="1" applyProtection="1">
      <alignment horizontal="center" vertical="center"/>
    </xf>
    <xf numFmtId="0" fontId="6" fillId="3" borderId="165" xfId="4" applyFont="1" applyFill="1" applyBorder="1" applyAlignment="1" applyProtection="1">
      <alignment horizontal="center" vertical="center"/>
    </xf>
    <xf numFmtId="0" fontId="46" fillId="0" borderId="0" xfId="4" applyFont="1" applyAlignment="1" applyProtection="1">
      <alignment horizontal="center" vertical="center"/>
    </xf>
    <xf numFmtId="0" fontId="5" fillId="0" borderId="12" xfId="4" applyFont="1" applyFill="1" applyBorder="1" applyAlignment="1" applyProtection="1">
      <alignment horizontal="center" vertical="center"/>
    </xf>
    <xf numFmtId="0" fontId="5" fillId="0" borderId="32" xfId="4" applyFont="1" applyFill="1" applyBorder="1" applyAlignment="1" applyProtection="1">
      <alignment horizontal="center" vertical="center"/>
    </xf>
    <xf numFmtId="0" fontId="5" fillId="0" borderId="14" xfId="4" applyFont="1" applyFill="1" applyBorder="1" applyAlignment="1" applyProtection="1">
      <alignment horizontal="center" vertical="center"/>
    </xf>
    <xf numFmtId="0" fontId="5" fillId="0" borderId="33" xfId="4" applyFont="1" applyFill="1" applyBorder="1" applyAlignment="1" applyProtection="1">
      <alignment horizontal="center" vertical="center"/>
    </xf>
    <xf numFmtId="0" fontId="6" fillId="5" borderId="12" xfId="4" applyFont="1" applyFill="1" applyBorder="1" applyAlignment="1" applyProtection="1">
      <alignment horizontal="left" vertical="center" shrinkToFit="1"/>
    </xf>
    <xf numFmtId="0" fontId="6" fillId="5" borderId="13" xfId="4" applyFont="1" applyFill="1" applyBorder="1" applyAlignment="1" applyProtection="1">
      <alignment horizontal="left" vertical="center" shrinkToFit="1"/>
    </xf>
    <xf numFmtId="0" fontId="6" fillId="5" borderId="32" xfId="4" applyFont="1" applyFill="1" applyBorder="1" applyAlignment="1" applyProtection="1">
      <alignment horizontal="left" vertical="center" shrinkToFit="1"/>
    </xf>
    <xf numFmtId="0" fontId="6" fillId="5" borderId="26" xfId="4" applyFont="1" applyFill="1" applyBorder="1" applyAlignment="1" applyProtection="1">
      <alignment horizontal="left" vertical="center" shrinkToFit="1"/>
    </xf>
    <xf numFmtId="0" fontId="6" fillId="5" borderId="27" xfId="4" applyFont="1" applyFill="1" applyBorder="1" applyAlignment="1" applyProtection="1">
      <alignment horizontal="left" vertical="center" shrinkToFit="1"/>
    </xf>
    <xf numFmtId="0" fontId="6" fillId="5" borderId="34" xfId="4" applyFont="1" applyFill="1" applyBorder="1" applyAlignment="1" applyProtection="1">
      <alignment horizontal="left" vertical="center" shrinkToFit="1"/>
    </xf>
    <xf numFmtId="0" fontId="6" fillId="3" borderId="158" xfId="4" applyFont="1" applyFill="1" applyBorder="1" applyAlignment="1" applyProtection="1">
      <alignment horizontal="center" vertical="center" wrapText="1"/>
    </xf>
    <xf numFmtId="49" fontId="6" fillId="3" borderId="166" xfId="4" applyNumberFormat="1" applyFont="1" applyFill="1" applyBorder="1" applyAlignment="1" applyProtection="1">
      <alignment horizontal="center" vertical="center"/>
    </xf>
    <xf numFmtId="49" fontId="6" fillId="0" borderId="167" xfId="4" applyNumberFormat="1" applyFont="1" applyBorder="1" applyAlignment="1" applyProtection="1">
      <alignment horizontal="left" vertical="top" wrapText="1"/>
      <protection locked="0"/>
    </xf>
    <xf numFmtId="0" fontId="6" fillId="0" borderId="167" xfId="4" applyFont="1" applyBorder="1" applyAlignment="1" applyProtection="1">
      <alignment horizontal="left" vertical="top" wrapText="1"/>
      <protection locked="0"/>
    </xf>
    <xf numFmtId="0" fontId="96" fillId="0" borderId="155" xfId="0" applyFont="1" applyBorder="1" applyAlignment="1" applyProtection="1">
      <alignment horizontal="center" vertical="center" textRotation="255" shrinkToFit="1"/>
    </xf>
    <xf numFmtId="0" fontId="100" fillId="0" borderId="155" xfId="0" applyFont="1" applyBorder="1" applyAlignment="1" applyProtection="1">
      <alignment vertical="center"/>
      <protection locked="0"/>
    </xf>
    <xf numFmtId="0" fontId="100" fillId="0" borderId="17" xfId="0" applyFont="1" applyBorder="1" applyAlignment="1" applyProtection="1">
      <alignment vertical="center"/>
      <protection locked="0"/>
    </xf>
    <xf numFmtId="0" fontId="100" fillId="0" borderId="5" xfId="0" applyFont="1" applyBorder="1" applyAlignment="1" applyProtection="1">
      <alignment vertical="center"/>
      <protection locked="0"/>
    </xf>
    <xf numFmtId="0" fontId="6" fillId="4" borderId="23" xfId="4" applyFont="1" applyFill="1" applyBorder="1" applyAlignment="1" applyProtection="1">
      <alignment horizontal="left" vertical="top" wrapText="1"/>
      <protection locked="0"/>
    </xf>
    <xf numFmtId="0" fontId="6" fillId="4" borderId="2" xfId="4" applyFont="1" applyFill="1" applyBorder="1" applyAlignment="1" applyProtection="1">
      <alignment horizontal="left" vertical="top" wrapText="1"/>
      <protection locked="0"/>
    </xf>
    <xf numFmtId="0" fontId="6" fillId="4" borderId="16" xfId="4" applyFont="1" applyFill="1" applyBorder="1" applyAlignment="1" applyProtection="1">
      <alignment horizontal="left" vertical="top" wrapText="1"/>
      <protection locked="0"/>
    </xf>
    <xf numFmtId="0" fontId="5" fillId="11" borderId="1" xfId="4" applyFont="1" applyFill="1" applyBorder="1" applyAlignment="1" applyProtection="1">
      <alignment horizontal="center" vertical="center"/>
      <protection locked="0"/>
    </xf>
    <xf numFmtId="0" fontId="2" fillId="0" borderId="0" xfId="4" applyFont="1" applyFill="1" applyBorder="1" applyAlignment="1" applyProtection="1">
      <alignment vertical="center" shrinkToFit="1"/>
    </xf>
    <xf numFmtId="0" fontId="52" fillId="0" borderId="23" xfId="4" applyFont="1" applyFill="1" applyBorder="1" applyAlignment="1" applyProtection="1">
      <alignment horizontal="center" vertical="center"/>
    </xf>
    <xf numFmtId="0" fontId="52" fillId="0" borderId="2" xfId="4" applyFont="1" applyFill="1" applyBorder="1" applyAlignment="1" applyProtection="1">
      <alignment horizontal="center" vertical="center"/>
    </xf>
    <xf numFmtId="0" fontId="52" fillId="0" borderId="16" xfId="4" applyFont="1" applyFill="1" applyBorder="1" applyAlignment="1" applyProtection="1">
      <alignment horizontal="center" vertical="center"/>
    </xf>
    <xf numFmtId="0" fontId="52" fillId="5" borderId="23" xfId="4" applyFont="1" applyFill="1" applyBorder="1" applyAlignment="1" applyProtection="1">
      <alignment horizontal="left" vertical="center" shrinkToFit="1"/>
    </xf>
    <xf numFmtId="0" fontId="52" fillId="5" borderId="2" xfId="4" applyFont="1" applyFill="1" applyBorder="1" applyAlignment="1" applyProtection="1">
      <alignment horizontal="left" vertical="center" shrinkToFit="1"/>
    </xf>
    <xf numFmtId="0" fontId="52" fillId="5" borderId="16" xfId="4" applyFont="1" applyFill="1" applyBorder="1" applyAlignment="1" applyProtection="1">
      <alignment horizontal="left" vertical="center" shrinkToFit="1"/>
    </xf>
    <xf numFmtId="0" fontId="8" fillId="3" borderId="7" xfId="4" applyFont="1" applyFill="1" applyBorder="1" applyAlignment="1" applyProtection="1">
      <alignment horizontal="left" vertical="center" shrinkToFit="1"/>
    </xf>
    <xf numFmtId="0" fontId="8" fillId="3" borderId="8" xfId="4" applyFont="1" applyFill="1" applyBorder="1" applyAlignment="1" applyProtection="1">
      <alignment horizontal="left" vertical="center" shrinkToFit="1"/>
    </xf>
    <xf numFmtId="0" fontId="5" fillId="3" borderId="23" xfId="4" applyFont="1" applyFill="1" applyBorder="1" applyAlignment="1" applyProtection="1">
      <alignment horizontal="center" vertical="center"/>
    </xf>
    <xf numFmtId="0" fontId="5" fillId="3" borderId="2" xfId="4" applyFont="1" applyFill="1" applyBorder="1" applyAlignment="1" applyProtection="1">
      <alignment horizontal="center" vertical="center"/>
    </xf>
    <xf numFmtId="0" fontId="5" fillId="3" borderId="16" xfId="4" applyFont="1" applyFill="1" applyBorder="1" applyAlignment="1" applyProtection="1">
      <alignment horizontal="center" vertical="center"/>
    </xf>
    <xf numFmtId="0" fontId="8" fillId="3" borderId="13" xfId="4" applyFont="1" applyFill="1" applyBorder="1" applyAlignment="1" applyProtection="1">
      <alignment horizontal="left" vertical="center" shrinkToFit="1"/>
    </xf>
    <xf numFmtId="0" fontId="8" fillId="3" borderId="9" xfId="4" applyFont="1" applyFill="1" applyBorder="1" applyAlignment="1" applyProtection="1">
      <alignment horizontal="left" vertical="center" shrinkToFit="1"/>
    </xf>
    <xf numFmtId="49" fontId="6" fillId="0" borderId="24" xfId="4" applyNumberFormat="1" applyFont="1" applyFill="1" applyBorder="1" applyAlignment="1" applyProtection="1">
      <alignment horizontal="left" vertical="top" wrapText="1"/>
      <protection locked="0"/>
    </xf>
    <xf numFmtId="49" fontId="6" fillId="0" borderId="0" xfId="4" applyNumberFormat="1" applyFont="1" applyFill="1" applyBorder="1" applyAlignment="1" applyProtection="1">
      <alignment horizontal="left" vertical="top" wrapText="1"/>
      <protection locked="0"/>
    </xf>
    <xf numFmtId="49" fontId="6" fillId="0" borderId="35" xfId="4" applyNumberFormat="1" applyFont="1" applyFill="1" applyBorder="1" applyAlignment="1" applyProtection="1">
      <alignment horizontal="left" vertical="top" wrapText="1"/>
      <protection locked="0"/>
    </xf>
    <xf numFmtId="49" fontId="6" fillId="0" borderId="28" xfId="4" applyNumberFormat="1" applyFont="1" applyFill="1" applyBorder="1" applyAlignment="1" applyProtection="1">
      <alignment horizontal="left" vertical="top" wrapText="1"/>
      <protection locked="0"/>
    </xf>
    <xf numFmtId="49" fontId="6" fillId="0" borderId="17" xfId="4" applyNumberFormat="1" applyFont="1" applyFill="1" applyBorder="1" applyAlignment="1" applyProtection="1">
      <alignment horizontal="left" vertical="top" wrapText="1"/>
      <protection locked="0"/>
    </xf>
    <xf numFmtId="49" fontId="6" fillId="0" borderId="5" xfId="4" applyNumberFormat="1" applyFont="1" applyFill="1" applyBorder="1" applyAlignment="1" applyProtection="1">
      <alignment horizontal="left" vertical="top" wrapText="1"/>
      <protection locked="0"/>
    </xf>
    <xf numFmtId="0" fontId="10" fillId="0" borderId="0" xfId="4" applyFont="1" applyBorder="1" applyAlignment="1" applyProtection="1">
      <alignment horizontal="center" vertical="center"/>
    </xf>
    <xf numFmtId="0" fontId="6" fillId="5" borderId="15" xfId="4" applyFont="1" applyFill="1" applyBorder="1" applyAlignment="1" applyProtection="1">
      <alignment horizontal="left" vertical="center" shrinkToFit="1"/>
    </xf>
    <xf numFmtId="0" fontId="6" fillId="5" borderId="17" xfId="4" applyFont="1" applyFill="1" applyBorder="1" applyAlignment="1" applyProtection="1">
      <alignment horizontal="left" vertical="center" shrinkToFit="1"/>
    </xf>
    <xf numFmtId="0" fontId="6" fillId="5" borderId="30" xfId="4" applyFont="1" applyFill="1" applyBorder="1" applyAlignment="1" applyProtection="1">
      <alignment horizontal="left" vertical="center" shrinkToFit="1"/>
    </xf>
    <xf numFmtId="0" fontId="5" fillId="0" borderId="168" xfId="4" applyFont="1" applyFill="1" applyBorder="1" applyAlignment="1" applyProtection="1">
      <alignment horizontal="center" vertical="center"/>
    </xf>
    <xf numFmtId="0" fontId="5" fillId="0" borderId="169" xfId="4" applyFont="1" applyFill="1" applyBorder="1" applyAlignment="1" applyProtection="1">
      <alignment horizontal="center" vertical="center"/>
    </xf>
    <xf numFmtId="0" fontId="5" fillId="0" borderId="170" xfId="4" applyFont="1" applyFill="1" applyBorder="1" applyAlignment="1" applyProtection="1">
      <alignment horizontal="center" vertical="center"/>
    </xf>
    <xf numFmtId="0" fontId="5" fillId="0" borderId="132" xfId="4" applyFont="1" applyFill="1" applyBorder="1" applyAlignment="1" applyProtection="1">
      <alignment horizontal="center" vertical="center"/>
    </xf>
    <xf numFmtId="0" fontId="6" fillId="0" borderId="171" xfId="4" applyFont="1" applyFill="1" applyBorder="1" applyAlignment="1" applyProtection="1">
      <alignment horizontal="left" vertical="center"/>
      <protection locked="0"/>
    </xf>
    <xf numFmtId="0" fontId="6" fillId="0" borderId="169" xfId="4" applyFont="1" applyFill="1" applyBorder="1" applyAlignment="1" applyProtection="1">
      <alignment horizontal="left" vertical="center"/>
      <protection locked="0"/>
    </xf>
    <xf numFmtId="0" fontId="6" fillId="0" borderId="172" xfId="4" applyFont="1" applyFill="1" applyBorder="1" applyAlignment="1" applyProtection="1">
      <alignment horizontal="left" vertical="center"/>
      <protection locked="0"/>
    </xf>
    <xf numFmtId="0" fontId="6" fillId="0" borderId="162" xfId="4" applyFont="1" applyFill="1" applyBorder="1" applyAlignment="1" applyProtection="1">
      <alignment horizontal="left" vertical="center"/>
      <protection locked="0"/>
    </xf>
    <xf numFmtId="0" fontId="6" fillId="0" borderId="163" xfId="4" applyFont="1" applyFill="1" applyBorder="1" applyAlignment="1" applyProtection="1">
      <alignment horizontal="left" vertical="center"/>
      <protection locked="0"/>
    </xf>
    <xf numFmtId="0" fontId="6" fillId="0" borderId="173" xfId="4" applyFont="1" applyFill="1" applyBorder="1" applyAlignment="1" applyProtection="1">
      <alignment horizontal="left" vertical="center"/>
      <protection locked="0"/>
    </xf>
    <xf numFmtId="49" fontId="6" fillId="0" borderId="174" xfId="4" applyNumberFormat="1" applyFont="1" applyFill="1" applyBorder="1" applyAlignment="1" applyProtection="1">
      <alignment vertical="center"/>
    </xf>
    <xf numFmtId="49" fontId="6" fillId="0" borderId="38" xfId="4" applyNumberFormat="1" applyFont="1" applyFill="1" applyBorder="1" applyAlignment="1" applyProtection="1">
      <alignment vertical="center"/>
    </xf>
    <xf numFmtId="49" fontId="6" fillId="0" borderId="156" xfId="4" applyNumberFormat="1" applyFont="1" applyFill="1" applyBorder="1" applyAlignment="1" applyProtection="1">
      <alignment vertical="center"/>
    </xf>
    <xf numFmtId="49" fontId="6" fillId="0" borderId="175" xfId="4" applyNumberFormat="1" applyFont="1" applyFill="1" applyBorder="1" applyAlignment="1" applyProtection="1">
      <alignment horizontal="left" vertical="top" wrapText="1"/>
      <protection locked="0"/>
    </xf>
    <xf numFmtId="49" fontId="6" fillId="0" borderId="44" xfId="4" applyNumberFormat="1" applyFont="1" applyFill="1" applyBorder="1" applyAlignment="1" applyProtection="1">
      <alignment horizontal="left" vertical="top" wrapText="1"/>
      <protection locked="0"/>
    </xf>
    <xf numFmtId="49" fontId="6" fillId="0" borderId="157" xfId="4" applyNumberFormat="1" applyFont="1" applyFill="1" applyBorder="1" applyAlignment="1" applyProtection="1">
      <alignment horizontal="left" vertical="top" wrapText="1"/>
      <protection locked="0"/>
    </xf>
    <xf numFmtId="0" fontId="7" fillId="0" borderId="95" xfId="4" applyFont="1" applyFill="1" applyBorder="1" applyAlignment="1" applyProtection="1">
      <alignment horizontal="right" vertical="center"/>
    </xf>
    <xf numFmtId="0" fontId="7" fillId="0" borderId="17" xfId="4" applyFont="1" applyFill="1" applyBorder="1" applyAlignment="1" applyProtection="1">
      <alignment horizontal="right" vertical="center"/>
    </xf>
    <xf numFmtId="183" fontId="59" fillId="0" borderId="1" xfId="4" applyNumberFormat="1" applyFont="1" applyFill="1" applyBorder="1" applyAlignment="1" applyProtection="1">
      <alignment horizontal="center" vertical="center" wrapText="1"/>
    </xf>
    <xf numFmtId="0" fontId="6" fillId="15" borderId="1" xfId="4" applyFont="1" applyFill="1" applyBorder="1" applyAlignment="1" applyProtection="1">
      <alignment horizontal="center" vertical="center"/>
    </xf>
    <xf numFmtId="0" fontId="25" fillId="0" borderId="176" xfId="4" applyFont="1" applyFill="1" applyBorder="1" applyAlignment="1" applyProtection="1">
      <alignment horizontal="left" vertical="top" wrapText="1"/>
    </xf>
    <xf numFmtId="0" fontId="25" fillId="0" borderId="177" xfId="4" applyFont="1" applyFill="1" applyBorder="1" applyAlignment="1" applyProtection="1">
      <alignment horizontal="left" vertical="top" wrapText="1"/>
    </xf>
    <xf numFmtId="0" fontId="25" fillId="0" borderId="178" xfId="4" applyFont="1" applyFill="1" applyBorder="1" applyAlignment="1" applyProtection="1">
      <alignment horizontal="left" vertical="top" wrapText="1"/>
    </xf>
    <xf numFmtId="0" fontId="25" fillId="0" borderId="179" xfId="4" applyFont="1" applyFill="1" applyBorder="1" applyAlignment="1" applyProtection="1">
      <alignment horizontal="left" vertical="top" wrapText="1"/>
    </xf>
    <xf numFmtId="0" fontId="25" fillId="0" borderId="0" xfId="4" applyFont="1" applyFill="1" applyBorder="1" applyAlignment="1" applyProtection="1">
      <alignment horizontal="left" vertical="top" wrapText="1"/>
    </xf>
    <xf numFmtId="0" fontId="25" fillId="0" borderId="180" xfId="4" applyFont="1" applyFill="1" applyBorder="1" applyAlignment="1" applyProtection="1">
      <alignment horizontal="left" vertical="top" wrapText="1"/>
    </xf>
    <xf numFmtId="0" fontId="25" fillId="0" borderId="181" xfId="4" applyFont="1" applyFill="1" applyBorder="1" applyAlignment="1" applyProtection="1">
      <alignment horizontal="left" vertical="top" wrapText="1"/>
    </xf>
    <xf numFmtId="0" fontId="25" fillId="0" borderId="182" xfId="4" applyFont="1" applyFill="1" applyBorder="1" applyAlignment="1" applyProtection="1">
      <alignment horizontal="left" vertical="top" wrapText="1"/>
    </xf>
    <xf numFmtId="0" fontId="25" fillId="0" borderId="183" xfId="4" applyFont="1" applyFill="1" applyBorder="1" applyAlignment="1" applyProtection="1">
      <alignment horizontal="left" vertical="top" wrapText="1"/>
    </xf>
    <xf numFmtId="0" fontId="5" fillId="3" borderId="12" xfId="4" applyFont="1" applyFill="1" applyBorder="1" applyAlignment="1" applyProtection="1">
      <alignment horizontal="center" vertical="center"/>
    </xf>
    <xf numFmtId="0" fontId="5" fillId="3" borderId="13" xfId="4" applyFont="1" applyFill="1" applyBorder="1" applyAlignment="1" applyProtection="1">
      <alignment horizontal="center" vertical="center"/>
    </xf>
    <xf numFmtId="0" fontId="5" fillId="3" borderId="26" xfId="4" applyFont="1" applyFill="1" applyBorder="1" applyAlignment="1" applyProtection="1">
      <alignment horizontal="center" vertical="center"/>
    </xf>
    <xf numFmtId="0" fontId="5" fillId="3" borderId="27" xfId="4" applyFont="1" applyFill="1" applyBorder="1" applyAlignment="1" applyProtection="1">
      <alignment horizontal="center" vertical="center"/>
    </xf>
    <xf numFmtId="0" fontId="5" fillId="4" borderId="6" xfId="1" applyNumberFormat="1" applyFont="1" applyFill="1" applyBorder="1" applyAlignment="1" applyProtection="1">
      <alignment horizontal="center" vertical="center"/>
      <protection locked="0"/>
    </xf>
    <xf numFmtId="0" fontId="5" fillId="4" borderId="7" xfId="1" applyNumberFormat="1" applyFont="1" applyFill="1" applyBorder="1" applyAlignment="1" applyProtection="1">
      <alignment horizontal="center" vertical="center"/>
      <protection locked="0"/>
    </xf>
    <xf numFmtId="0" fontId="5" fillId="4" borderId="8" xfId="1" applyNumberFormat="1" applyFont="1" applyFill="1" applyBorder="1" applyAlignment="1" applyProtection="1">
      <alignment horizontal="center" vertical="center"/>
      <protection locked="0"/>
    </xf>
    <xf numFmtId="0" fontId="5" fillId="4" borderId="28" xfId="1" applyNumberFormat="1" applyFont="1" applyFill="1" applyBorder="1" applyAlignment="1" applyProtection="1">
      <alignment horizontal="center" vertical="center"/>
      <protection locked="0"/>
    </xf>
    <xf numFmtId="0" fontId="5" fillId="4" borderId="17" xfId="1" applyNumberFormat="1" applyFont="1" applyFill="1" applyBorder="1" applyAlignment="1" applyProtection="1">
      <alignment horizontal="center" vertical="center"/>
      <protection locked="0"/>
    </xf>
    <xf numFmtId="0" fontId="5" fillId="4" borderId="5" xfId="1" applyNumberFormat="1" applyFont="1" applyFill="1" applyBorder="1" applyAlignment="1" applyProtection="1">
      <alignment horizontal="center" vertical="center"/>
      <protection locked="0"/>
    </xf>
    <xf numFmtId="0" fontId="6" fillId="0" borderId="13" xfId="4" applyFont="1" applyFill="1" applyBorder="1" applyAlignment="1" applyProtection="1">
      <alignment horizontal="center" vertical="center"/>
    </xf>
    <xf numFmtId="0" fontId="6" fillId="0" borderId="32" xfId="4" applyFont="1" applyFill="1" applyBorder="1" applyAlignment="1" applyProtection="1">
      <alignment horizontal="center" vertical="center"/>
    </xf>
    <xf numFmtId="0" fontId="6" fillId="0" borderId="27" xfId="4" applyFont="1" applyFill="1" applyBorder="1" applyAlignment="1" applyProtection="1">
      <alignment horizontal="center" vertical="center"/>
    </xf>
    <xf numFmtId="0" fontId="6" fillId="0" borderId="34" xfId="4" applyFont="1" applyFill="1" applyBorder="1" applyAlignment="1" applyProtection="1">
      <alignment horizontal="center" vertical="center"/>
    </xf>
    <xf numFmtId="0" fontId="57" fillId="0" borderId="32" xfId="4" applyFont="1" applyFill="1" applyBorder="1" applyAlignment="1" applyProtection="1">
      <alignment horizontal="left" vertical="center"/>
    </xf>
    <xf numFmtId="0" fontId="57" fillId="0" borderId="49" xfId="4" applyFont="1" applyFill="1" applyBorder="1" applyAlignment="1" applyProtection="1">
      <alignment horizontal="left" vertical="center"/>
    </xf>
    <xf numFmtId="0" fontId="6" fillId="0" borderId="26" xfId="4" applyFont="1" applyFill="1" applyBorder="1" applyAlignment="1" applyProtection="1">
      <alignment horizontal="center" vertical="center" shrinkToFit="1"/>
    </xf>
    <xf numFmtId="0" fontId="6" fillId="0" borderId="27" xfId="4" applyFont="1" applyFill="1" applyBorder="1" applyAlignment="1" applyProtection="1">
      <alignment horizontal="center" vertical="center" shrinkToFit="1"/>
    </xf>
    <xf numFmtId="0" fontId="6" fillId="0" borderId="34" xfId="4" applyFont="1" applyFill="1" applyBorder="1" applyAlignment="1" applyProtection="1">
      <alignment horizontal="center" vertical="center" shrinkToFit="1"/>
    </xf>
    <xf numFmtId="0" fontId="10" fillId="0" borderId="0" xfId="4" applyFont="1" applyFill="1" applyAlignment="1" applyProtection="1">
      <alignment horizontal="center" vertical="center"/>
    </xf>
    <xf numFmtId="0" fontId="5" fillId="3" borderId="32" xfId="4" applyFont="1" applyFill="1" applyBorder="1" applyAlignment="1" applyProtection="1">
      <alignment horizontal="center" vertical="center"/>
    </xf>
    <xf numFmtId="0" fontId="5" fillId="3" borderId="34" xfId="4" applyFont="1" applyFill="1" applyBorder="1" applyAlignment="1" applyProtection="1">
      <alignment horizontal="center" vertical="center"/>
    </xf>
    <xf numFmtId="0" fontId="6" fillId="5" borderId="12" xfId="4" applyFont="1" applyFill="1" applyBorder="1" applyAlignment="1" applyProtection="1">
      <alignment horizontal="left" vertical="center"/>
    </xf>
    <xf numFmtId="0" fontId="6" fillId="5" borderId="13" xfId="4" applyFont="1" applyFill="1" applyBorder="1" applyAlignment="1" applyProtection="1">
      <alignment horizontal="left" vertical="center"/>
    </xf>
    <xf numFmtId="0" fontId="6" fillId="5" borderId="32" xfId="4" applyFont="1" applyFill="1" applyBorder="1" applyAlignment="1" applyProtection="1">
      <alignment horizontal="left" vertical="center"/>
    </xf>
    <xf numFmtId="0" fontId="6" fillId="5" borderId="26" xfId="4" applyFont="1" applyFill="1" applyBorder="1" applyAlignment="1" applyProtection="1">
      <alignment horizontal="left" vertical="center"/>
    </xf>
    <xf numFmtId="0" fontId="6" fillId="5" borderId="27" xfId="4" applyFont="1" applyFill="1" applyBorder="1" applyAlignment="1" applyProtection="1">
      <alignment horizontal="left" vertical="center"/>
    </xf>
    <xf numFmtId="0" fontId="6" fillId="5" borderId="34" xfId="4" applyFont="1" applyFill="1" applyBorder="1" applyAlignment="1" applyProtection="1">
      <alignment horizontal="left" vertical="center"/>
    </xf>
    <xf numFmtId="0" fontId="6" fillId="16" borderId="12" xfId="4" applyFont="1" applyFill="1" applyBorder="1" applyAlignment="1" applyProtection="1">
      <alignment horizontal="center" vertical="center"/>
    </xf>
    <xf numFmtId="0" fontId="6" fillId="16" borderId="13" xfId="4" applyFont="1" applyFill="1" applyBorder="1" applyAlignment="1" applyProtection="1">
      <alignment horizontal="center" vertical="center"/>
    </xf>
    <xf numFmtId="0" fontId="6" fillId="16" borderId="32" xfId="4" applyFont="1" applyFill="1" applyBorder="1" applyAlignment="1" applyProtection="1">
      <alignment horizontal="center" vertical="center"/>
    </xf>
    <xf numFmtId="0" fontId="6" fillId="16" borderId="26" xfId="4" applyFont="1" applyFill="1" applyBorder="1" applyAlignment="1" applyProtection="1">
      <alignment horizontal="center" vertical="center"/>
    </xf>
    <xf numFmtId="0" fontId="6" fillId="16" borderId="27" xfId="4" applyFont="1" applyFill="1" applyBorder="1" applyAlignment="1" applyProtection="1">
      <alignment horizontal="center" vertical="center"/>
    </xf>
    <xf numFmtId="0" fontId="6" fillId="16" borderId="34" xfId="4" applyFont="1" applyFill="1" applyBorder="1" applyAlignment="1" applyProtection="1">
      <alignment horizontal="center" vertical="center"/>
    </xf>
    <xf numFmtId="0" fontId="5" fillId="11" borderId="12" xfId="4" applyFont="1" applyFill="1" applyBorder="1" applyAlignment="1" applyProtection="1">
      <alignment horizontal="left" vertical="center"/>
      <protection locked="0"/>
    </xf>
    <xf numFmtId="0" fontId="5" fillId="11" borderId="13" xfId="4" applyFont="1" applyFill="1" applyBorder="1" applyAlignment="1" applyProtection="1">
      <alignment horizontal="left" vertical="center"/>
      <protection locked="0"/>
    </xf>
    <xf numFmtId="0" fontId="5" fillId="11" borderId="32" xfId="4" applyFont="1" applyFill="1" applyBorder="1" applyAlignment="1" applyProtection="1">
      <alignment horizontal="left" vertical="center"/>
      <protection locked="0"/>
    </xf>
    <xf numFmtId="0" fontId="5" fillId="11" borderId="26" xfId="4" applyFont="1" applyFill="1" applyBorder="1" applyAlignment="1" applyProtection="1">
      <alignment horizontal="left" vertical="center"/>
      <protection locked="0"/>
    </xf>
    <xf numFmtId="0" fontId="5" fillId="11" borderId="27" xfId="4" applyFont="1" applyFill="1" applyBorder="1" applyAlignment="1" applyProtection="1">
      <alignment horizontal="left" vertical="center"/>
      <protection locked="0"/>
    </xf>
    <xf numFmtId="0" fontId="5" fillId="11" borderId="34" xfId="4" applyFont="1" applyFill="1" applyBorder="1" applyAlignment="1" applyProtection="1">
      <alignment horizontal="left" vertical="center"/>
      <protection locked="0"/>
    </xf>
    <xf numFmtId="0" fontId="6" fillId="0" borderId="1" xfId="4" applyFont="1" applyBorder="1" applyAlignment="1" applyProtection="1">
      <alignment horizontal="center" vertical="center"/>
    </xf>
    <xf numFmtId="0" fontId="58" fillId="0" borderId="1" xfId="4" applyFont="1" applyBorder="1" applyAlignment="1" applyProtection="1">
      <alignment horizontal="center" vertical="center" wrapText="1"/>
    </xf>
    <xf numFmtId="0" fontId="5" fillId="5" borderId="49" xfId="4" applyFont="1" applyFill="1" applyBorder="1" applyAlignment="1" applyProtection="1">
      <alignment horizontal="center" vertical="center"/>
    </xf>
    <xf numFmtId="0" fontId="5" fillId="5" borderId="52" xfId="4" applyFont="1" applyFill="1" applyBorder="1" applyAlignment="1" applyProtection="1">
      <alignment horizontal="center" vertical="center"/>
    </xf>
    <xf numFmtId="0" fontId="5" fillId="5" borderId="12" xfId="4" applyFont="1" applyFill="1" applyBorder="1" applyAlignment="1" applyProtection="1">
      <alignment horizontal="left" vertical="center" shrinkToFit="1"/>
    </xf>
    <xf numFmtId="0" fontId="5" fillId="5" borderId="13" xfId="4" applyFont="1" applyFill="1" applyBorder="1" applyAlignment="1" applyProtection="1">
      <alignment horizontal="left" vertical="center" shrinkToFit="1"/>
    </xf>
    <xf numFmtId="0" fontId="5" fillId="5" borderId="32" xfId="4" applyFont="1" applyFill="1" applyBorder="1" applyAlignment="1" applyProtection="1">
      <alignment horizontal="left" vertical="center" shrinkToFit="1"/>
    </xf>
    <xf numFmtId="0" fontId="5" fillId="5" borderId="26" xfId="4" applyFont="1" applyFill="1" applyBorder="1" applyAlignment="1" applyProtection="1">
      <alignment horizontal="left" vertical="center" shrinkToFit="1"/>
    </xf>
    <xf numFmtId="0" fontId="5" fillId="5" borderId="27" xfId="4" applyFont="1" applyFill="1" applyBorder="1" applyAlignment="1" applyProtection="1">
      <alignment horizontal="left" vertical="center" shrinkToFit="1"/>
    </xf>
    <xf numFmtId="0" fontId="5" fillId="5" borderId="34" xfId="4" applyFont="1" applyFill="1" applyBorder="1" applyAlignment="1" applyProtection="1">
      <alignment horizontal="left" vertical="center" shrinkToFit="1"/>
    </xf>
    <xf numFmtId="0" fontId="0" fillId="0" borderId="179" xfId="0" applyBorder="1" applyAlignment="1">
      <alignment vertical="center"/>
    </xf>
    <xf numFmtId="0" fontId="0" fillId="0" borderId="180" xfId="0" applyBorder="1" applyAlignment="1">
      <alignment vertical="center"/>
    </xf>
    <xf numFmtId="0" fontId="0" fillId="0" borderId="181" xfId="0" applyBorder="1" applyAlignment="1">
      <alignment vertical="center"/>
    </xf>
    <xf numFmtId="0" fontId="0" fillId="0" borderId="182" xfId="0" applyBorder="1" applyAlignment="1">
      <alignment vertical="center"/>
    </xf>
    <xf numFmtId="0" fontId="0" fillId="0" borderId="183" xfId="0" applyBorder="1" applyAlignment="1">
      <alignment vertical="center"/>
    </xf>
    <xf numFmtId="0" fontId="5" fillId="11" borderId="23" xfId="4" applyFont="1" applyFill="1" applyBorder="1" applyAlignment="1" applyProtection="1">
      <alignment horizontal="center" vertical="center"/>
      <protection locked="0"/>
    </xf>
    <xf numFmtId="0" fontId="5" fillId="11" borderId="2" xfId="4" applyFont="1" applyFill="1" applyBorder="1" applyAlignment="1" applyProtection="1">
      <alignment horizontal="center" vertical="center"/>
      <protection locked="0"/>
    </xf>
    <xf numFmtId="0" fontId="6" fillId="0" borderId="1" xfId="4" applyFont="1" applyBorder="1" applyAlignment="1" applyProtection="1">
      <alignment horizontal="center" vertical="center" shrinkToFit="1"/>
    </xf>
    <xf numFmtId="0" fontId="6" fillId="16" borderId="1" xfId="4" applyFont="1" applyFill="1" applyBorder="1" applyAlignment="1" applyProtection="1">
      <alignment horizontal="center" vertical="center"/>
    </xf>
    <xf numFmtId="0" fontId="6" fillId="0" borderId="1" xfId="4" applyFont="1" applyBorder="1" applyAlignment="1" applyProtection="1">
      <alignment horizontal="center" vertical="center" wrapText="1"/>
    </xf>
    <xf numFmtId="0" fontId="102" fillId="0" borderId="0" xfId="0" applyFont="1" applyFill="1" applyBorder="1" applyAlignment="1">
      <alignment horizontal="center" vertical="center"/>
    </xf>
    <xf numFmtId="0" fontId="85"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6" fillId="0" borderId="14" xfId="4" applyFont="1" applyBorder="1" applyAlignment="1" applyProtection="1">
      <alignment horizontal="center" vertical="center"/>
    </xf>
    <xf numFmtId="0" fontId="6" fillId="0" borderId="23" xfId="4" applyFont="1" applyBorder="1" applyAlignment="1" applyProtection="1">
      <alignment horizontal="center" vertical="center"/>
    </xf>
    <xf numFmtId="0" fontId="6" fillId="0" borderId="16" xfId="4" applyFont="1" applyBorder="1" applyAlignment="1" applyProtection="1">
      <alignment horizontal="center" vertical="center"/>
    </xf>
    <xf numFmtId="0" fontId="5" fillId="4" borderId="1" xfId="4" applyFont="1" applyFill="1" applyBorder="1" applyAlignment="1" applyProtection="1">
      <alignment horizontal="center" vertical="center"/>
    </xf>
    <xf numFmtId="0" fontId="58" fillId="0" borderId="14" xfId="4" applyFont="1" applyBorder="1" applyAlignment="1" applyProtection="1">
      <alignment horizontal="center" vertical="center" wrapText="1"/>
    </xf>
    <xf numFmtId="0" fontId="58" fillId="0" borderId="0" xfId="4" applyFont="1" applyBorder="1" applyAlignment="1" applyProtection="1">
      <alignment horizontal="center" vertical="center" wrapText="1"/>
    </xf>
    <xf numFmtId="0" fontId="63" fillId="0" borderId="176" xfId="4" applyFont="1" applyBorder="1" applyAlignment="1" applyProtection="1">
      <alignment horizontal="center" vertical="center"/>
    </xf>
    <xf numFmtId="0" fontId="63" fillId="0" borderId="177" xfId="4" applyFont="1" applyBorder="1" applyAlignment="1" applyProtection="1">
      <alignment horizontal="center" vertical="center"/>
    </xf>
    <xf numFmtId="0" fontId="63" fillId="0" borderId="178" xfId="4" applyFont="1" applyBorder="1" applyAlignment="1" applyProtection="1">
      <alignment horizontal="center" vertical="center"/>
    </xf>
    <xf numFmtId="0" fontId="63" fillId="0" borderId="181" xfId="4" applyFont="1" applyBorder="1" applyAlignment="1" applyProtection="1">
      <alignment horizontal="center" vertical="center"/>
    </xf>
    <xf numFmtId="0" fontId="63" fillId="0" borderId="182" xfId="4" applyFont="1" applyBorder="1" applyAlignment="1" applyProtection="1">
      <alignment horizontal="center" vertical="center"/>
    </xf>
    <xf numFmtId="0" fontId="63" fillId="0" borderId="183" xfId="4" applyFont="1" applyBorder="1" applyAlignment="1" applyProtection="1">
      <alignment horizontal="center" vertical="center"/>
    </xf>
    <xf numFmtId="0" fontId="5" fillId="0" borderId="26" xfId="4" applyFont="1" applyFill="1" applyBorder="1" applyAlignment="1" applyProtection="1">
      <alignment horizontal="center" vertical="center"/>
    </xf>
    <xf numFmtId="0" fontId="5" fillId="0" borderId="27" xfId="4" applyFont="1" applyFill="1" applyBorder="1" applyAlignment="1" applyProtection="1">
      <alignment horizontal="center" vertical="center"/>
    </xf>
    <xf numFmtId="177" fontId="5" fillId="0" borderId="6" xfId="4" applyNumberFormat="1" applyFont="1" applyFill="1" applyBorder="1" applyAlignment="1" applyProtection="1">
      <alignment horizontal="center" vertical="center"/>
    </xf>
    <xf numFmtId="177" fontId="5" fillId="0" borderId="7" xfId="4" applyNumberFormat="1" applyFont="1" applyFill="1" applyBorder="1" applyAlignment="1" applyProtection="1">
      <alignment horizontal="center" vertical="center"/>
    </xf>
    <xf numFmtId="177" fontId="5" fillId="0" borderId="8" xfId="4" applyNumberFormat="1" applyFont="1" applyFill="1" applyBorder="1" applyAlignment="1" applyProtection="1">
      <alignment horizontal="center" vertical="center"/>
    </xf>
    <xf numFmtId="177" fontId="5" fillId="0" borderId="28" xfId="4" applyNumberFormat="1" applyFont="1" applyFill="1" applyBorder="1" applyAlignment="1" applyProtection="1">
      <alignment horizontal="center" vertical="center"/>
    </xf>
    <xf numFmtId="177" fontId="5" fillId="0" borderId="17" xfId="4" applyNumberFormat="1" applyFont="1" applyFill="1" applyBorder="1" applyAlignment="1" applyProtection="1">
      <alignment horizontal="center" vertical="center"/>
    </xf>
    <xf numFmtId="177" fontId="5" fillId="0" borderId="5" xfId="4" applyNumberFormat="1" applyFont="1" applyFill="1" applyBorder="1" applyAlignment="1" applyProtection="1">
      <alignment horizontal="center" vertical="center"/>
    </xf>
    <xf numFmtId="0" fontId="5" fillId="4" borderId="46" xfId="4" applyFont="1" applyFill="1" applyBorder="1" applyAlignment="1" applyProtection="1">
      <alignment horizontal="right" vertical="center"/>
      <protection locked="0"/>
    </xf>
    <xf numFmtId="0" fontId="5" fillId="11" borderId="191" xfId="4" applyFont="1" applyFill="1" applyBorder="1" applyAlignment="1" applyProtection="1">
      <alignment horizontal="center" vertical="center"/>
      <protection locked="0"/>
    </xf>
    <xf numFmtId="0" fontId="5" fillId="11" borderId="36" xfId="4" applyFont="1" applyFill="1" applyBorder="1" applyAlignment="1" applyProtection="1">
      <alignment horizontal="center" vertical="center"/>
      <protection locked="0"/>
    </xf>
    <xf numFmtId="0" fontId="5" fillId="13" borderId="191" xfId="4" applyFont="1" applyFill="1" applyBorder="1" applyAlignment="1" applyProtection="1">
      <alignment horizontal="center" vertical="center"/>
    </xf>
    <xf numFmtId="0" fontId="5" fillId="13" borderId="36" xfId="4" applyFont="1" applyFill="1" applyBorder="1" applyAlignment="1" applyProtection="1">
      <alignment horizontal="center" vertical="center"/>
    </xf>
    <xf numFmtId="0" fontId="5" fillId="3" borderId="61" xfId="4" applyFont="1" applyFill="1" applyBorder="1" applyAlignment="1" applyProtection="1">
      <alignment horizontal="center" vertical="center"/>
    </xf>
    <xf numFmtId="0" fontId="5" fillId="3" borderId="62" xfId="4" applyFont="1" applyFill="1" applyBorder="1" applyAlignment="1" applyProtection="1">
      <alignment horizontal="center" vertical="center"/>
    </xf>
    <xf numFmtId="0" fontId="5" fillId="3" borderId="65" xfId="4" applyFont="1" applyFill="1" applyBorder="1" applyAlignment="1" applyProtection="1">
      <alignment horizontal="center" vertical="center"/>
    </xf>
    <xf numFmtId="0" fontId="5" fillId="4" borderId="62" xfId="4" applyFont="1" applyFill="1" applyBorder="1" applyAlignment="1" applyProtection="1">
      <alignment horizontal="right" vertical="center"/>
      <protection locked="0"/>
    </xf>
    <xf numFmtId="0" fontId="5" fillId="0" borderId="62" xfId="4" applyFont="1" applyFill="1" applyBorder="1" applyAlignment="1" applyProtection="1">
      <alignment horizontal="left" vertical="center"/>
    </xf>
    <xf numFmtId="0" fontId="5" fillId="0" borderId="65" xfId="4" applyFont="1" applyFill="1" applyBorder="1" applyAlignment="1" applyProtection="1">
      <alignment horizontal="left" vertical="center"/>
    </xf>
    <xf numFmtId="0" fontId="5" fillId="3" borderId="64" xfId="4" applyFont="1" applyFill="1" applyBorder="1" applyAlignment="1" applyProtection="1">
      <alignment horizontal="center" vertical="center"/>
    </xf>
    <xf numFmtId="0" fontId="5" fillId="3" borderId="46" xfId="4" applyFont="1" applyFill="1" applyBorder="1" applyAlignment="1" applyProtection="1">
      <alignment horizontal="center" vertical="center"/>
    </xf>
    <xf numFmtId="0" fontId="5" fillId="3" borderId="47" xfId="4" applyFont="1" applyFill="1" applyBorder="1" applyAlignment="1" applyProtection="1">
      <alignment horizontal="center" vertical="center"/>
    </xf>
    <xf numFmtId="0" fontId="6" fillId="3" borderId="49" xfId="4" applyFont="1" applyFill="1" applyBorder="1" applyAlignment="1" applyProtection="1">
      <alignment horizontal="center" vertical="center" textRotation="255"/>
    </xf>
    <xf numFmtId="0" fontId="6" fillId="3" borderId="25" xfId="4" applyFont="1" applyFill="1" applyBorder="1" applyAlignment="1" applyProtection="1">
      <alignment horizontal="center" vertical="center" textRotation="255"/>
    </xf>
    <xf numFmtId="0" fontId="6" fillId="3" borderId="52" xfId="4" applyFont="1" applyFill="1" applyBorder="1" applyAlignment="1" applyProtection="1">
      <alignment horizontal="center" vertical="center" textRotation="255"/>
    </xf>
    <xf numFmtId="0" fontId="5" fillId="3" borderId="191" xfId="4" applyFont="1" applyFill="1" applyBorder="1" applyAlignment="1" applyProtection="1">
      <alignment horizontal="center" vertical="center"/>
    </xf>
    <xf numFmtId="0" fontId="5" fillId="3" borderId="36" xfId="4" applyFont="1" applyFill="1" applyBorder="1" applyAlignment="1" applyProtection="1">
      <alignment horizontal="center" vertical="center"/>
    </xf>
    <xf numFmtId="0" fontId="5" fillId="3" borderId="37" xfId="4" applyFont="1" applyFill="1" applyBorder="1" applyAlignment="1" applyProtection="1">
      <alignment horizontal="center" vertical="center"/>
    </xf>
    <xf numFmtId="0" fontId="103" fillId="0" borderId="192" xfId="4" applyFont="1" applyFill="1" applyBorder="1" applyAlignment="1" applyProtection="1">
      <alignment horizontal="left" vertical="center" shrinkToFit="1"/>
    </xf>
    <xf numFmtId="0" fontId="103" fillId="0" borderId="38" xfId="4" applyFont="1" applyFill="1" applyBorder="1" applyAlignment="1" applyProtection="1">
      <alignment horizontal="left" vertical="center" shrinkToFit="1"/>
    </xf>
    <xf numFmtId="0" fontId="103" fillId="0" borderId="39" xfId="4" applyFont="1" applyFill="1" applyBorder="1" applyAlignment="1" applyProtection="1">
      <alignment horizontal="left" vertical="center" shrinkToFit="1"/>
    </xf>
    <xf numFmtId="0" fontId="5" fillId="4" borderId="192" xfId="4" applyFont="1" applyFill="1" applyBorder="1" applyAlignment="1" applyProtection="1">
      <alignment horizontal="left" vertical="center" shrinkToFit="1"/>
      <protection locked="0"/>
    </xf>
    <xf numFmtId="0" fontId="5" fillId="4" borderId="38" xfId="4" applyFont="1" applyFill="1" applyBorder="1" applyAlignment="1" applyProtection="1">
      <alignment horizontal="left" vertical="center" shrinkToFit="1"/>
      <protection locked="0"/>
    </xf>
    <xf numFmtId="0" fontId="5" fillId="4" borderId="39" xfId="4" applyFont="1" applyFill="1" applyBorder="1" applyAlignment="1" applyProtection="1">
      <alignment horizontal="left" vertical="center" shrinkToFit="1"/>
      <protection locked="0"/>
    </xf>
    <xf numFmtId="0" fontId="5" fillId="4" borderId="12" xfId="4" applyFont="1" applyFill="1" applyBorder="1" applyAlignment="1" applyProtection="1">
      <alignment horizontal="center" vertical="center"/>
      <protection locked="0"/>
    </xf>
    <xf numFmtId="0" fontId="5" fillId="4" borderId="13" xfId="4" applyFont="1" applyFill="1" applyBorder="1" applyAlignment="1" applyProtection="1">
      <alignment horizontal="center" vertical="center"/>
      <protection locked="0"/>
    </xf>
    <xf numFmtId="0" fontId="5" fillId="4" borderId="32" xfId="4" applyFont="1" applyFill="1" applyBorder="1" applyAlignment="1" applyProtection="1">
      <alignment horizontal="center" vertical="center"/>
      <protection locked="0"/>
    </xf>
    <xf numFmtId="0" fontId="5" fillId="4" borderId="14" xfId="4" applyFont="1" applyFill="1" applyBorder="1" applyAlignment="1" applyProtection="1">
      <alignment horizontal="center" vertical="center"/>
      <protection locked="0"/>
    </xf>
    <xf numFmtId="0" fontId="5" fillId="4" borderId="0" xfId="4" applyFont="1" applyFill="1" applyBorder="1" applyAlignment="1" applyProtection="1">
      <alignment horizontal="center" vertical="center"/>
      <protection locked="0"/>
    </xf>
    <xf numFmtId="0" fontId="5" fillId="4" borderId="33" xfId="4" applyFont="1" applyFill="1" applyBorder="1" applyAlignment="1" applyProtection="1">
      <alignment horizontal="center" vertical="center"/>
      <protection locked="0"/>
    </xf>
    <xf numFmtId="0" fontId="5" fillId="4" borderId="26" xfId="4" applyFont="1" applyFill="1" applyBorder="1" applyAlignment="1" applyProtection="1">
      <alignment horizontal="center" vertical="center"/>
      <protection locked="0"/>
    </xf>
    <xf numFmtId="0" fontId="5" fillId="4" borderId="27" xfId="4" applyFont="1" applyFill="1" applyBorder="1" applyAlignment="1" applyProtection="1">
      <alignment horizontal="center" vertical="center"/>
      <protection locked="0"/>
    </xf>
    <xf numFmtId="0" fontId="5" fillId="4" borderId="34" xfId="4" applyFont="1" applyFill="1" applyBorder="1" applyAlignment="1" applyProtection="1">
      <alignment horizontal="center" vertical="center"/>
      <protection locked="0"/>
    </xf>
    <xf numFmtId="0" fontId="103" fillId="0" borderId="61" xfId="4" applyFont="1" applyFill="1" applyBorder="1" applyAlignment="1" applyProtection="1">
      <alignment horizontal="left" vertical="center" shrinkToFit="1"/>
    </xf>
    <xf numFmtId="0" fontId="103" fillId="0" borderId="62" xfId="4" applyFont="1" applyFill="1" applyBorder="1" applyAlignment="1" applyProtection="1">
      <alignment horizontal="left" vertical="center" shrinkToFit="1"/>
    </xf>
    <xf numFmtId="0" fontId="103" fillId="0" borderId="65" xfId="4" applyFont="1" applyFill="1" applyBorder="1" applyAlignment="1" applyProtection="1">
      <alignment horizontal="left" vertical="center" shrinkToFit="1"/>
    </xf>
    <xf numFmtId="0" fontId="5" fillId="4" borderId="14" xfId="4" applyFont="1" applyFill="1" applyBorder="1" applyAlignment="1" applyProtection="1">
      <alignment horizontal="left" vertical="center" shrinkToFit="1"/>
      <protection locked="0"/>
    </xf>
    <xf numFmtId="0" fontId="5" fillId="4" borderId="0" xfId="4" applyFont="1" applyFill="1" applyBorder="1" applyAlignment="1" applyProtection="1">
      <alignment horizontal="left" vertical="center" shrinkToFit="1"/>
      <protection locked="0"/>
    </xf>
    <xf numFmtId="0" fontId="5" fillId="4" borderId="33" xfId="4" applyFont="1" applyFill="1" applyBorder="1" applyAlignment="1" applyProtection="1">
      <alignment horizontal="left" vertical="center" shrinkToFit="1"/>
      <protection locked="0"/>
    </xf>
    <xf numFmtId="0" fontId="5" fillId="11" borderId="23" xfId="4" applyFont="1" applyFill="1" applyBorder="1" applyAlignment="1" applyProtection="1">
      <alignment horizontal="left" vertical="center"/>
      <protection locked="0"/>
    </xf>
    <xf numFmtId="0" fontId="5" fillId="11" borderId="2" xfId="4" applyFont="1" applyFill="1" applyBorder="1" applyAlignment="1" applyProtection="1">
      <alignment horizontal="left" vertical="center"/>
      <protection locked="0"/>
    </xf>
    <xf numFmtId="0" fontId="5" fillId="4" borderId="16" xfId="4" applyFont="1" applyFill="1" applyBorder="1" applyAlignment="1" applyProtection="1">
      <alignment horizontal="left" vertical="center"/>
      <protection locked="0"/>
    </xf>
    <xf numFmtId="0" fontId="5" fillId="3" borderId="14" xfId="4" applyFont="1" applyFill="1" applyBorder="1" applyAlignment="1" applyProtection="1">
      <alignment horizontal="center" vertical="center"/>
    </xf>
    <xf numFmtId="0" fontId="5" fillId="3" borderId="0" xfId="4" applyFont="1" applyFill="1" applyBorder="1" applyAlignment="1" applyProtection="1">
      <alignment horizontal="center" vertical="center"/>
    </xf>
    <xf numFmtId="0" fontId="5" fillId="3" borderId="33" xfId="4" applyFont="1" applyFill="1" applyBorder="1" applyAlignment="1" applyProtection="1">
      <alignment horizontal="center" vertical="center"/>
    </xf>
    <xf numFmtId="0" fontId="23" fillId="13" borderId="0" xfId="4" applyNumberFormat="1" applyFont="1" applyFill="1" applyAlignment="1" applyProtection="1">
      <alignment horizontal="center" vertical="center" shrinkToFit="1"/>
    </xf>
    <xf numFmtId="0" fontId="23" fillId="13" borderId="0" xfId="4" applyNumberFormat="1" applyFont="1" applyFill="1" applyAlignment="1" applyProtection="1">
      <alignment horizontal="center" vertical="center"/>
    </xf>
    <xf numFmtId="0" fontId="5" fillId="3" borderId="184" xfId="4" applyFont="1" applyFill="1" applyBorder="1" applyAlignment="1" applyProtection="1">
      <alignment horizontal="center" vertical="center"/>
    </xf>
    <xf numFmtId="0" fontId="5" fillId="3" borderId="185" xfId="4" applyFont="1" applyFill="1" applyBorder="1" applyAlignment="1" applyProtection="1">
      <alignment horizontal="center" vertical="center"/>
    </xf>
    <xf numFmtId="0" fontId="6" fillId="0" borderId="185" xfId="4" applyFont="1" applyBorder="1" applyAlignment="1" applyProtection="1">
      <alignment horizontal="left" vertical="center" wrapText="1"/>
    </xf>
    <xf numFmtId="0" fontId="6" fillId="0" borderId="186" xfId="4" applyFont="1" applyBorder="1" applyAlignment="1" applyProtection="1">
      <alignment horizontal="left" vertical="center" wrapText="1"/>
    </xf>
    <xf numFmtId="0" fontId="5" fillId="3" borderId="187" xfId="4" applyFont="1" applyFill="1" applyBorder="1" applyAlignment="1" applyProtection="1">
      <alignment horizontal="center" vertical="center"/>
    </xf>
    <xf numFmtId="0" fontId="5" fillId="3" borderId="188" xfId="4" applyFont="1" applyFill="1" applyBorder="1" applyAlignment="1" applyProtection="1">
      <alignment horizontal="center" vertical="center"/>
    </xf>
    <xf numFmtId="0" fontId="5" fillId="5" borderId="62" xfId="4" applyFont="1" applyFill="1" applyBorder="1" applyAlignment="1" applyProtection="1">
      <alignment horizontal="right" vertical="center"/>
    </xf>
    <xf numFmtId="186" fontId="5" fillId="5" borderId="62" xfId="4" applyNumberFormat="1" applyFont="1" applyFill="1" applyBorder="1" applyAlignment="1" applyProtection="1">
      <alignment horizontal="distributed" vertical="center"/>
    </xf>
    <xf numFmtId="0" fontId="5" fillId="3" borderId="189" xfId="4" applyFont="1" applyFill="1" applyBorder="1" applyAlignment="1" applyProtection="1">
      <alignment horizontal="center" vertical="center"/>
    </xf>
    <xf numFmtId="0" fontId="5" fillId="3" borderId="190" xfId="4" applyFont="1" applyFill="1" applyBorder="1" applyAlignment="1" applyProtection="1">
      <alignment horizontal="center" vertical="center"/>
    </xf>
    <xf numFmtId="0" fontId="6" fillId="0" borderId="15" xfId="4" applyFont="1" applyBorder="1" applyAlignment="1" applyProtection="1">
      <alignment horizontal="left" vertical="center" wrapText="1"/>
    </xf>
    <xf numFmtId="0" fontId="6" fillId="0" borderId="17" xfId="4" applyFont="1" applyBorder="1" applyAlignment="1" applyProtection="1">
      <alignment horizontal="left" vertical="center"/>
    </xf>
    <xf numFmtId="0" fontId="6" fillId="0" borderId="5" xfId="4" applyFont="1" applyBorder="1" applyAlignment="1" applyProtection="1">
      <alignment horizontal="left" vertical="center"/>
    </xf>
    <xf numFmtId="0" fontId="5" fillId="13" borderId="23" xfId="4" applyFont="1" applyFill="1" applyBorder="1" applyAlignment="1" applyProtection="1">
      <alignment horizontal="left" vertical="center"/>
    </xf>
    <xf numFmtId="0" fontId="5" fillId="13" borderId="2" xfId="4" applyFont="1" applyFill="1" applyBorder="1" applyAlignment="1" applyProtection="1">
      <alignment horizontal="left" vertical="center"/>
    </xf>
    <xf numFmtId="0" fontId="5" fillId="13" borderId="16" xfId="4" applyFont="1" applyFill="1" applyBorder="1" applyAlignment="1" applyProtection="1">
      <alignment horizontal="left" vertical="center"/>
    </xf>
    <xf numFmtId="0" fontId="5" fillId="0" borderId="46" xfId="4" applyFont="1" applyFill="1" applyBorder="1" applyAlignment="1" applyProtection="1">
      <alignment horizontal="left" vertical="center"/>
    </xf>
    <xf numFmtId="0" fontId="5" fillId="0" borderId="47" xfId="4" applyFont="1" applyFill="1" applyBorder="1" applyAlignment="1" applyProtection="1">
      <alignment horizontal="left" vertical="center"/>
    </xf>
    <xf numFmtId="0" fontId="5" fillId="5" borderId="23" xfId="4" applyFont="1" applyFill="1" applyBorder="1" applyAlignment="1" applyProtection="1">
      <alignment horizontal="left" vertical="center"/>
    </xf>
    <xf numFmtId="0" fontId="5" fillId="5" borderId="2" xfId="4" applyFont="1" applyFill="1" applyBorder="1" applyAlignment="1" applyProtection="1">
      <alignment horizontal="left" vertical="center"/>
    </xf>
    <xf numFmtId="0" fontId="5" fillId="5" borderId="16" xfId="4" applyFont="1" applyFill="1" applyBorder="1" applyAlignment="1" applyProtection="1">
      <alignment horizontal="left" vertical="center"/>
    </xf>
    <xf numFmtId="0" fontId="5" fillId="4" borderId="61" xfId="4" applyFont="1" applyFill="1" applyBorder="1" applyAlignment="1" applyProtection="1">
      <alignment horizontal="left" vertical="center" shrinkToFit="1"/>
      <protection locked="0"/>
    </xf>
    <xf numFmtId="0" fontId="5" fillId="4" borderId="62" xfId="4" applyFont="1" applyFill="1" applyBorder="1" applyAlignment="1" applyProtection="1">
      <alignment horizontal="left" vertical="center" shrinkToFit="1"/>
      <protection locked="0"/>
    </xf>
    <xf numFmtId="0" fontId="5" fillId="4" borderId="65" xfId="4" applyFont="1" applyFill="1" applyBorder="1" applyAlignment="1" applyProtection="1">
      <alignment horizontal="left" vertical="center" shrinkToFit="1"/>
      <protection locked="0"/>
    </xf>
    <xf numFmtId="0" fontId="6" fillId="0" borderId="69" xfId="4" applyFont="1" applyBorder="1" applyAlignment="1" applyProtection="1">
      <alignment horizontal="left" vertical="center" wrapText="1"/>
    </xf>
    <xf numFmtId="0" fontId="6" fillId="0" borderId="66" xfId="4" applyFont="1" applyBorder="1" applyAlignment="1" applyProtection="1">
      <alignment horizontal="left" vertical="center"/>
    </xf>
    <xf numFmtId="0" fontId="6" fillId="0" borderId="67" xfId="4" applyFont="1" applyBorder="1" applyAlignment="1" applyProtection="1">
      <alignment horizontal="left" vertical="center"/>
    </xf>
    <xf numFmtId="0" fontId="5" fillId="3" borderId="15" xfId="4" applyFont="1" applyFill="1" applyBorder="1" applyAlignment="1" applyProtection="1">
      <alignment horizontal="center" vertical="center"/>
    </xf>
    <xf numFmtId="0" fontId="5" fillId="3" borderId="17" xfId="4" applyFont="1" applyFill="1" applyBorder="1" applyAlignment="1" applyProtection="1">
      <alignment horizontal="center" vertical="center"/>
    </xf>
    <xf numFmtId="0" fontId="5" fillId="3" borderId="30" xfId="4" applyFont="1" applyFill="1" applyBorder="1" applyAlignment="1" applyProtection="1">
      <alignment horizontal="center" vertical="center"/>
    </xf>
    <xf numFmtId="0" fontId="5" fillId="3" borderId="23" xfId="4" applyFont="1" applyFill="1" applyBorder="1" applyAlignment="1" applyProtection="1">
      <alignment horizontal="center" vertical="center" shrinkToFit="1"/>
    </xf>
    <xf numFmtId="0" fontId="5" fillId="3" borderId="2" xfId="4" applyFont="1" applyFill="1" applyBorder="1" applyAlignment="1" applyProtection="1">
      <alignment horizontal="center" vertical="center" shrinkToFit="1"/>
    </xf>
    <xf numFmtId="0" fontId="5" fillId="3" borderId="16" xfId="4" applyFont="1" applyFill="1" applyBorder="1" applyAlignment="1" applyProtection="1">
      <alignment horizontal="center" vertical="center" shrinkToFit="1"/>
    </xf>
    <xf numFmtId="0" fontId="6" fillId="3" borderId="195" xfId="4" applyFont="1" applyFill="1" applyBorder="1" applyAlignment="1" applyProtection="1">
      <alignment horizontal="center" vertical="center" textRotation="255"/>
    </xf>
    <xf numFmtId="0" fontId="6" fillId="3" borderId="188" xfId="4" applyFont="1" applyFill="1" applyBorder="1" applyAlignment="1" applyProtection="1">
      <alignment horizontal="center" vertical="center" textRotation="255"/>
    </xf>
    <xf numFmtId="0" fontId="5" fillId="4" borderId="61" xfId="4" applyFont="1" applyFill="1" applyBorder="1" applyAlignment="1" applyProtection="1">
      <alignment horizontal="center" vertical="center" shrinkToFit="1"/>
      <protection locked="0"/>
    </xf>
    <xf numFmtId="0" fontId="5" fillId="4" borderId="62" xfId="4" applyFont="1" applyFill="1" applyBorder="1" applyAlignment="1" applyProtection="1">
      <alignment horizontal="center" vertical="center" shrinkToFit="1"/>
      <protection locked="0"/>
    </xf>
    <xf numFmtId="0" fontId="5" fillId="4" borderId="65" xfId="4" applyFont="1" applyFill="1" applyBorder="1" applyAlignment="1" applyProtection="1">
      <alignment horizontal="center" vertical="center" shrinkToFit="1"/>
      <protection locked="0"/>
    </xf>
    <xf numFmtId="0" fontId="5" fillId="3" borderId="192" xfId="4" applyFont="1" applyFill="1" applyBorder="1" applyAlignment="1" applyProtection="1">
      <alignment horizontal="center" vertical="center" wrapText="1"/>
    </xf>
    <xf numFmtId="0" fontId="5" fillId="3" borderId="38" xfId="4" applyFont="1" applyFill="1" applyBorder="1" applyAlignment="1" applyProtection="1">
      <alignment horizontal="center" vertical="center" wrapText="1"/>
    </xf>
    <xf numFmtId="0" fontId="5" fillId="3" borderId="39" xfId="4" applyFont="1" applyFill="1" applyBorder="1" applyAlignment="1" applyProtection="1">
      <alignment horizontal="center" vertical="center" wrapText="1"/>
    </xf>
    <xf numFmtId="0" fontId="5" fillId="3" borderId="26" xfId="4" applyFont="1" applyFill="1" applyBorder="1" applyAlignment="1" applyProtection="1">
      <alignment horizontal="center" vertical="center" wrapText="1"/>
    </xf>
    <xf numFmtId="0" fontId="5" fillId="3" borderId="27" xfId="4" applyFont="1" applyFill="1" applyBorder="1" applyAlignment="1" applyProtection="1">
      <alignment horizontal="center" vertical="center" wrapText="1"/>
    </xf>
    <xf numFmtId="0" fontId="5" fillId="3" borderId="34" xfId="4" applyFont="1" applyFill="1" applyBorder="1" applyAlignment="1" applyProtection="1">
      <alignment horizontal="center" vertical="center" wrapText="1"/>
    </xf>
    <xf numFmtId="0" fontId="5" fillId="0" borderId="34" xfId="4" applyFont="1" applyFill="1" applyBorder="1" applyAlignment="1" applyProtection="1">
      <alignment horizontal="center" vertical="center"/>
    </xf>
    <xf numFmtId="0" fontId="5" fillId="11" borderId="192" xfId="4" applyFont="1" applyFill="1" applyBorder="1" applyAlignment="1" applyProtection="1">
      <alignment horizontal="left" vertical="center"/>
      <protection locked="0"/>
    </xf>
    <xf numFmtId="0" fontId="5" fillId="11" borderId="38" xfId="4" applyFont="1" applyFill="1" applyBorder="1" applyAlignment="1" applyProtection="1">
      <alignment horizontal="left" vertical="center"/>
      <protection locked="0"/>
    </xf>
    <xf numFmtId="0" fontId="5" fillId="0" borderId="196" xfId="4" applyFont="1" applyFill="1" applyBorder="1" applyAlignment="1" applyProtection="1">
      <alignment horizontal="left" vertical="center"/>
    </xf>
    <xf numFmtId="0" fontId="5" fillId="4" borderId="68" xfId="4" applyFont="1" applyFill="1" applyBorder="1" applyAlignment="1" applyProtection="1">
      <alignment horizontal="right" vertical="center"/>
      <protection locked="0"/>
    </xf>
    <xf numFmtId="181" fontId="5" fillId="0" borderId="6" xfId="4" applyNumberFormat="1" applyFont="1" applyFill="1" applyBorder="1" applyAlignment="1" applyProtection="1">
      <alignment horizontal="center" vertical="center"/>
    </xf>
    <xf numFmtId="181" fontId="5" fillId="0" borderId="7" xfId="4" applyNumberFormat="1" applyFont="1" applyFill="1" applyBorder="1" applyAlignment="1" applyProtection="1">
      <alignment horizontal="center" vertical="center"/>
    </xf>
    <xf numFmtId="181" fontId="5" fillId="0" borderId="8" xfId="4" applyNumberFormat="1" applyFont="1" applyFill="1" applyBorder="1" applyAlignment="1" applyProtection="1">
      <alignment horizontal="center" vertical="center"/>
    </xf>
    <xf numFmtId="181" fontId="5" fillId="0" borderId="28" xfId="4" applyNumberFormat="1" applyFont="1" applyFill="1" applyBorder="1" applyAlignment="1" applyProtection="1">
      <alignment horizontal="center" vertical="center"/>
    </xf>
    <xf numFmtId="181" fontId="5" fillId="0" borderId="17" xfId="4" applyNumberFormat="1" applyFont="1" applyFill="1" applyBorder="1" applyAlignment="1" applyProtection="1">
      <alignment horizontal="center" vertical="center"/>
    </xf>
    <xf numFmtId="181" fontId="5" fillId="0" borderId="5" xfId="4" applyNumberFormat="1" applyFont="1" applyFill="1" applyBorder="1" applyAlignment="1" applyProtection="1">
      <alignment horizontal="center" vertical="center"/>
    </xf>
    <xf numFmtId="0" fontId="5" fillId="3" borderId="61" xfId="4" applyFont="1" applyFill="1" applyBorder="1" applyAlignment="1" applyProtection="1">
      <alignment horizontal="center" vertical="center" wrapText="1"/>
    </xf>
    <xf numFmtId="0" fontId="5" fillId="4" borderId="61" xfId="4" applyFont="1" applyFill="1" applyBorder="1" applyAlignment="1" applyProtection="1">
      <alignment horizontal="center" vertical="center"/>
      <protection locked="0"/>
    </xf>
    <xf numFmtId="0" fontId="5" fillId="4" borderId="62" xfId="4" applyFont="1" applyFill="1" applyBorder="1" applyAlignment="1" applyProtection="1">
      <alignment horizontal="center" vertical="center"/>
      <protection locked="0"/>
    </xf>
    <xf numFmtId="0" fontId="5" fillId="4" borderId="65" xfId="4" applyFont="1" applyFill="1" applyBorder="1" applyAlignment="1" applyProtection="1">
      <alignment horizontal="center" vertical="center"/>
      <protection locked="0"/>
    </xf>
    <xf numFmtId="38" fontId="5" fillId="4" borderId="61" xfId="3" applyFont="1" applyFill="1" applyBorder="1" applyAlignment="1" applyProtection="1">
      <alignment horizontal="center" vertical="center"/>
      <protection locked="0"/>
    </xf>
    <xf numFmtId="38" fontId="5" fillId="4" borderId="62" xfId="3" applyFont="1" applyFill="1" applyBorder="1" applyAlignment="1" applyProtection="1">
      <alignment horizontal="center" vertical="center"/>
      <protection locked="0"/>
    </xf>
    <xf numFmtId="0" fontId="6" fillId="3" borderId="197" xfId="4" applyFont="1" applyFill="1" applyBorder="1" applyAlignment="1" applyProtection="1">
      <alignment horizontal="center" vertical="center" textRotation="255"/>
    </xf>
    <xf numFmtId="0" fontId="5" fillId="3" borderId="61" xfId="4" applyFont="1" applyFill="1" applyBorder="1" applyAlignment="1" applyProtection="1">
      <alignment horizontal="center" vertical="center" shrinkToFit="1"/>
    </xf>
    <xf numFmtId="0" fontId="2" fillId="0" borderId="62" xfId="4" applyBorder="1" applyAlignment="1" applyProtection="1">
      <alignment vertical="center" shrinkToFit="1"/>
    </xf>
    <xf numFmtId="0" fontId="2" fillId="0" borderId="65" xfId="4" applyBorder="1" applyAlignment="1" applyProtection="1">
      <alignment vertical="center" shrinkToFit="1"/>
    </xf>
    <xf numFmtId="0" fontId="0" fillId="0" borderId="62" xfId="0" applyBorder="1" applyAlignment="1">
      <alignment vertical="center" shrinkToFit="1"/>
    </xf>
    <xf numFmtId="0" fontId="0" fillId="0" borderId="65" xfId="0" applyBorder="1" applyAlignment="1">
      <alignment vertical="center" shrinkToFit="1"/>
    </xf>
    <xf numFmtId="0" fontId="0" fillId="0" borderId="62" xfId="0" applyBorder="1" applyAlignment="1" applyProtection="1">
      <alignment vertical="center"/>
      <protection locked="0"/>
    </xf>
    <xf numFmtId="0" fontId="0" fillId="0" borderId="65" xfId="0" applyBorder="1" applyAlignment="1" applyProtection="1">
      <alignment vertical="center"/>
      <protection locked="0"/>
    </xf>
    <xf numFmtId="0" fontId="5" fillId="3" borderId="62" xfId="4" applyFont="1" applyFill="1" applyBorder="1" applyAlignment="1" applyProtection="1">
      <alignment horizontal="center" vertical="center" shrinkToFit="1"/>
    </xf>
    <xf numFmtId="0" fontId="5" fillId="3" borderId="65" xfId="4" applyFont="1" applyFill="1" applyBorder="1" applyAlignment="1" applyProtection="1">
      <alignment horizontal="center" vertical="center" shrinkToFit="1"/>
    </xf>
    <xf numFmtId="38" fontId="5" fillId="4" borderId="65" xfId="3" applyFont="1" applyFill="1" applyBorder="1" applyAlignment="1" applyProtection="1">
      <alignment horizontal="center" vertical="center"/>
      <protection locked="0"/>
    </xf>
    <xf numFmtId="0" fontId="5" fillId="4" borderId="196" xfId="4" applyFont="1" applyFill="1" applyBorder="1" applyAlignment="1" applyProtection="1">
      <alignment horizontal="right" vertical="center"/>
      <protection locked="0"/>
    </xf>
    <xf numFmtId="0" fontId="5" fillId="4" borderId="198" xfId="4" applyFont="1" applyFill="1" applyBorder="1" applyAlignment="1" applyProtection="1">
      <alignment horizontal="right" vertical="center"/>
      <protection locked="0"/>
    </xf>
    <xf numFmtId="0" fontId="5" fillId="3" borderId="193" xfId="4" applyFont="1" applyFill="1" applyBorder="1" applyAlignment="1" applyProtection="1">
      <alignment horizontal="center" vertical="center"/>
    </xf>
    <xf numFmtId="0" fontId="5" fillId="3" borderId="194" xfId="4" applyFont="1" applyFill="1" applyBorder="1" applyAlignment="1" applyProtection="1">
      <alignment horizontal="center" vertical="center"/>
    </xf>
    <xf numFmtId="179" fontId="6" fillId="0" borderId="61" xfId="4" applyNumberFormat="1" applyFont="1" applyFill="1" applyBorder="1" applyAlignment="1" applyProtection="1">
      <alignment horizontal="right" vertical="center" wrapText="1"/>
    </xf>
    <xf numFmtId="179" fontId="6" fillId="0" borderId="62" xfId="4" applyNumberFormat="1" applyFont="1" applyFill="1" applyBorder="1" applyAlignment="1" applyProtection="1">
      <alignment horizontal="right" vertical="center" wrapText="1"/>
    </xf>
    <xf numFmtId="0" fontId="6" fillId="5" borderId="62" xfId="4" applyNumberFormat="1" applyFont="1" applyFill="1" applyBorder="1" applyAlignment="1" applyProtection="1">
      <alignment horizontal="center" vertical="center" wrapText="1"/>
    </xf>
    <xf numFmtId="187" fontId="6" fillId="5" borderId="62" xfId="4" applyNumberFormat="1" applyFont="1" applyFill="1" applyBorder="1" applyAlignment="1" applyProtection="1">
      <alignment horizontal="center" vertical="center" wrapText="1"/>
    </xf>
    <xf numFmtId="179" fontId="6" fillId="0" borderId="62" xfId="4" applyNumberFormat="1" applyFont="1" applyFill="1" applyBorder="1" applyAlignment="1" applyProtection="1">
      <alignment horizontal="left" vertical="center" wrapText="1"/>
    </xf>
    <xf numFmtId="179" fontId="6" fillId="0" borderId="63" xfId="4" applyNumberFormat="1" applyFont="1" applyFill="1" applyBorder="1" applyAlignment="1" applyProtection="1">
      <alignment horizontal="left" vertical="center" wrapText="1"/>
    </xf>
    <xf numFmtId="0" fontId="6" fillId="5" borderId="61" xfId="4" applyNumberFormat="1" applyFont="1" applyFill="1" applyBorder="1" applyAlignment="1" applyProtection="1">
      <alignment horizontal="left" vertical="center" shrinkToFit="1"/>
    </xf>
    <xf numFmtId="0" fontId="6" fillId="5" borderId="62" xfId="4" applyNumberFormat="1" applyFont="1" applyFill="1" applyBorder="1" applyAlignment="1" applyProtection="1">
      <alignment horizontal="left" vertical="center" shrinkToFit="1"/>
    </xf>
    <xf numFmtId="0" fontId="0" fillId="0" borderId="62" xfId="0" applyBorder="1" applyAlignment="1">
      <alignment vertical="center"/>
    </xf>
    <xf numFmtId="0" fontId="0" fillId="0" borderId="63" xfId="0" applyBorder="1" applyAlignment="1">
      <alignment vertical="center"/>
    </xf>
    <xf numFmtId="179" fontId="6" fillId="5" borderId="185" xfId="4" applyNumberFormat="1" applyFont="1" applyFill="1" applyBorder="1" applyAlignment="1" applyProtection="1">
      <alignment horizontal="left" vertical="center" wrapText="1"/>
    </xf>
    <xf numFmtId="179" fontId="6" fillId="5" borderId="186" xfId="4" applyNumberFormat="1" applyFont="1" applyFill="1" applyBorder="1" applyAlignment="1" applyProtection="1">
      <alignment horizontal="left" vertical="center" wrapText="1"/>
    </xf>
    <xf numFmtId="0" fontId="63" fillId="0" borderId="176" xfId="4" applyFont="1" applyBorder="1" applyAlignment="1" applyProtection="1">
      <alignment horizontal="center" vertical="center" shrinkToFit="1"/>
    </xf>
    <xf numFmtId="0" fontId="63" fillId="0" borderId="177" xfId="4" applyFont="1" applyBorder="1" applyAlignment="1" applyProtection="1">
      <alignment horizontal="center" vertical="center" shrinkToFit="1"/>
    </xf>
    <xf numFmtId="0" fontId="63" fillId="0" borderId="178" xfId="4" applyFont="1" applyBorder="1" applyAlignment="1" applyProtection="1">
      <alignment horizontal="center" vertical="center" shrinkToFit="1"/>
    </xf>
    <xf numFmtId="0" fontId="63" fillId="0" borderId="181" xfId="4" applyFont="1" applyBorder="1" applyAlignment="1" applyProtection="1">
      <alignment horizontal="center" vertical="center" shrinkToFit="1"/>
    </xf>
    <xf numFmtId="0" fontId="63" fillId="0" borderId="182" xfId="4" applyFont="1" applyBorder="1" applyAlignment="1" applyProtection="1">
      <alignment horizontal="center" vertical="center" shrinkToFit="1"/>
    </xf>
    <xf numFmtId="0" fontId="63" fillId="0" borderId="183" xfId="4" applyFont="1" applyBorder="1" applyAlignment="1" applyProtection="1">
      <alignment horizontal="center" vertical="center" shrinkToFit="1"/>
    </xf>
    <xf numFmtId="0" fontId="5" fillId="4" borderId="71" xfId="4" applyFont="1" applyFill="1" applyBorder="1" applyAlignment="1" applyProtection="1">
      <alignment horizontal="right" vertical="center"/>
      <protection locked="0"/>
    </xf>
    <xf numFmtId="0" fontId="5" fillId="0" borderId="130" xfId="4" applyFont="1" applyFill="1" applyBorder="1" applyAlignment="1" applyProtection="1">
      <alignment horizontal="left" vertical="center"/>
    </xf>
    <xf numFmtId="0" fontId="5" fillId="5" borderId="66" xfId="4" applyFont="1" applyFill="1" applyBorder="1" applyAlignment="1" applyProtection="1">
      <alignment horizontal="right" vertical="center"/>
    </xf>
    <xf numFmtId="186" fontId="5" fillId="5" borderId="66" xfId="4" applyNumberFormat="1" applyFont="1" applyFill="1" applyBorder="1" applyAlignment="1" applyProtection="1">
      <alignment horizontal="left" vertical="center"/>
    </xf>
    <xf numFmtId="0" fontId="5" fillId="5" borderId="23" xfId="4" applyFont="1" applyFill="1" applyBorder="1" applyAlignment="1" applyProtection="1">
      <alignment horizontal="center" vertical="center"/>
    </xf>
    <xf numFmtId="0" fontId="5" fillId="5" borderId="2" xfId="4" applyFont="1" applyFill="1" applyBorder="1" applyAlignment="1" applyProtection="1">
      <alignment horizontal="center" vertical="center"/>
    </xf>
    <xf numFmtId="0" fontId="5" fillId="5" borderId="16" xfId="4" applyFont="1" applyFill="1" applyBorder="1" applyAlignment="1" applyProtection="1">
      <alignment horizontal="center" vertical="center"/>
    </xf>
    <xf numFmtId="179" fontId="6" fillId="5" borderId="62" xfId="4" applyNumberFormat="1" applyFont="1" applyFill="1" applyBorder="1" applyAlignment="1" applyProtection="1">
      <alignment horizontal="left" vertical="center" wrapText="1"/>
    </xf>
    <xf numFmtId="179" fontId="6" fillId="5" borderId="62" xfId="4" applyNumberFormat="1" applyFont="1" applyFill="1" applyBorder="1" applyAlignment="1" applyProtection="1">
      <alignment horizontal="center" vertical="center" wrapText="1"/>
    </xf>
    <xf numFmtId="0" fontId="6" fillId="5" borderId="17" xfId="4" applyFont="1" applyFill="1" applyBorder="1" applyAlignment="1" applyProtection="1">
      <alignment horizontal="center" vertical="center"/>
    </xf>
    <xf numFmtId="0" fontId="5" fillId="3" borderId="6" xfId="4" applyFont="1" applyFill="1" applyBorder="1" applyAlignment="1" applyProtection="1">
      <alignment horizontal="center" vertical="center"/>
    </xf>
    <xf numFmtId="0" fontId="5" fillId="3" borderId="7" xfId="4" applyFont="1" applyFill="1" applyBorder="1" applyAlignment="1" applyProtection="1">
      <alignment horizontal="center" vertical="center"/>
    </xf>
    <xf numFmtId="0" fontId="5" fillId="3" borderId="104" xfId="4" applyFont="1" applyFill="1" applyBorder="1" applyAlignment="1" applyProtection="1">
      <alignment horizontal="center" vertical="center"/>
    </xf>
    <xf numFmtId="0" fontId="5" fillId="3" borderId="175" xfId="4" applyFont="1" applyFill="1" applyBorder="1" applyAlignment="1" applyProtection="1">
      <alignment horizontal="center" vertical="center"/>
    </xf>
    <xf numFmtId="0" fontId="5" fillId="3" borderId="44" xfId="4" applyFont="1" applyFill="1" applyBorder="1" applyAlignment="1" applyProtection="1">
      <alignment horizontal="center" vertical="center"/>
    </xf>
    <xf numFmtId="0" fontId="5" fillId="3" borderId="45" xfId="4" applyFont="1" applyFill="1" applyBorder="1" applyAlignment="1" applyProtection="1">
      <alignment horizontal="center" vertical="center"/>
    </xf>
    <xf numFmtId="179" fontId="6" fillId="0" borderId="72" xfId="4" applyNumberFormat="1" applyFont="1" applyFill="1" applyBorder="1" applyAlignment="1" applyProtection="1">
      <alignment horizontal="left" vertical="center" wrapText="1"/>
    </xf>
    <xf numFmtId="179" fontId="6" fillId="0" borderId="73" xfId="4" applyNumberFormat="1" applyFont="1" applyFill="1" applyBorder="1" applyAlignment="1" applyProtection="1">
      <alignment horizontal="left" vertical="center" wrapText="1"/>
    </xf>
    <xf numFmtId="179" fontId="6" fillId="0" borderId="77" xfId="4" applyNumberFormat="1" applyFont="1" applyFill="1" applyBorder="1" applyAlignment="1" applyProtection="1">
      <alignment horizontal="left" vertical="center" wrapText="1"/>
    </xf>
    <xf numFmtId="0" fontId="58" fillId="0" borderId="12" xfId="4" applyFont="1" applyBorder="1" applyAlignment="1" applyProtection="1">
      <alignment horizontal="center" vertical="center" wrapText="1"/>
    </xf>
    <xf numFmtId="0" fontId="58" fillId="0" borderId="13" xfId="4" applyFont="1" applyBorder="1" applyAlignment="1" applyProtection="1">
      <alignment horizontal="center" vertical="center" wrapText="1"/>
    </xf>
    <xf numFmtId="0" fontId="58" fillId="0" borderId="32" xfId="4" applyFont="1" applyBorder="1" applyAlignment="1" applyProtection="1">
      <alignment horizontal="center" vertical="center" wrapText="1"/>
    </xf>
    <xf numFmtId="0" fontId="58" fillId="0" borderId="26" xfId="4" applyFont="1" applyBorder="1" applyAlignment="1" applyProtection="1">
      <alignment horizontal="center" vertical="center" wrapText="1"/>
    </xf>
    <xf numFmtId="0" fontId="58" fillId="0" borderId="27" xfId="4" applyFont="1" applyBorder="1" applyAlignment="1" applyProtection="1">
      <alignment horizontal="center" vertical="center" wrapText="1"/>
    </xf>
    <xf numFmtId="0" fontId="58" fillId="0" borderId="34" xfId="4" applyFont="1" applyBorder="1" applyAlignment="1" applyProtection="1">
      <alignment horizontal="center" vertical="center" wrapText="1"/>
    </xf>
    <xf numFmtId="0" fontId="5" fillId="3" borderId="1" xfId="4" applyFont="1" applyFill="1" applyBorder="1" applyAlignment="1" applyProtection="1">
      <alignment horizontal="center" vertical="center" shrinkToFit="1"/>
    </xf>
    <xf numFmtId="0" fontId="5" fillId="4" borderId="75" xfId="4" applyFont="1" applyFill="1" applyBorder="1" applyAlignment="1" applyProtection="1">
      <alignment horizontal="right" vertical="center"/>
      <protection locked="0"/>
    </xf>
    <xf numFmtId="0" fontId="5" fillId="5" borderId="73" xfId="4" applyFont="1" applyFill="1" applyBorder="1" applyAlignment="1" applyProtection="1">
      <alignment horizontal="right" vertical="center"/>
    </xf>
    <xf numFmtId="0" fontId="5" fillId="0" borderId="73" xfId="4" applyFont="1" applyFill="1" applyBorder="1" applyAlignment="1" applyProtection="1">
      <alignment horizontal="left" vertical="center"/>
    </xf>
    <xf numFmtId="0" fontId="5" fillId="0" borderId="77" xfId="4" applyFont="1" applyFill="1" applyBorder="1" applyAlignment="1" applyProtection="1">
      <alignment horizontal="left" vertical="center"/>
    </xf>
    <xf numFmtId="0" fontId="5" fillId="3" borderId="101" xfId="4" applyFont="1" applyFill="1" applyBorder="1" applyAlignment="1" applyProtection="1">
      <alignment horizontal="center" vertical="center"/>
    </xf>
    <xf numFmtId="0" fontId="5" fillId="3" borderId="108" xfId="4" applyFont="1" applyFill="1" applyBorder="1" applyAlignment="1" applyProtection="1">
      <alignment horizontal="center" vertical="center"/>
    </xf>
    <xf numFmtId="179" fontId="6" fillId="0" borderId="69" xfId="4" applyNumberFormat="1" applyFont="1" applyFill="1" applyBorder="1" applyAlignment="1" applyProtection="1">
      <alignment horizontal="left" vertical="center" wrapText="1"/>
    </xf>
    <xf numFmtId="179" fontId="6" fillId="0" borderId="66" xfId="4" applyNumberFormat="1" applyFont="1" applyFill="1" applyBorder="1" applyAlignment="1" applyProtection="1">
      <alignment horizontal="left" vertical="center" wrapText="1"/>
    </xf>
    <xf numFmtId="179" fontId="6" fillId="0" borderId="67" xfId="4" applyNumberFormat="1" applyFont="1" applyFill="1" applyBorder="1" applyAlignment="1" applyProtection="1">
      <alignment horizontal="left" vertical="center" wrapText="1"/>
    </xf>
    <xf numFmtId="0" fontId="5" fillId="3" borderId="1" xfId="4" applyFont="1" applyFill="1" applyBorder="1" applyAlignment="1" applyProtection="1">
      <alignment horizontal="center" vertical="center"/>
    </xf>
    <xf numFmtId="0" fontId="6" fillId="15" borderId="23" xfId="4" applyFont="1" applyFill="1" applyBorder="1" applyAlignment="1" applyProtection="1">
      <alignment horizontal="center" vertical="center"/>
    </xf>
    <xf numFmtId="0" fontId="6" fillId="15" borderId="2" xfId="4" applyFont="1" applyFill="1" applyBorder="1" applyAlignment="1" applyProtection="1">
      <alignment horizontal="center" vertical="center"/>
    </xf>
    <xf numFmtId="0" fontId="6" fillId="15" borderId="16" xfId="4" applyFont="1" applyFill="1" applyBorder="1" applyAlignment="1" applyProtection="1">
      <alignment horizontal="center" vertical="center"/>
    </xf>
    <xf numFmtId="0" fontId="58" fillId="0" borderId="23" xfId="4" applyFont="1" applyBorder="1" applyAlignment="1" applyProtection="1">
      <alignment horizontal="center" vertical="center" wrapText="1"/>
    </xf>
    <xf numFmtId="0" fontId="58" fillId="0" borderId="2" xfId="4" applyFont="1" applyBorder="1" applyAlignment="1" applyProtection="1">
      <alignment horizontal="center" vertical="center" wrapText="1"/>
    </xf>
    <xf numFmtId="0" fontId="58" fillId="0" borderId="16" xfId="4" applyFont="1" applyBorder="1" applyAlignment="1" applyProtection="1">
      <alignment horizontal="center" vertical="center" wrapText="1"/>
    </xf>
    <xf numFmtId="0" fontId="5" fillId="0" borderId="73" xfId="4" applyFont="1" applyFill="1" applyBorder="1" applyAlignment="1" applyProtection="1">
      <alignment horizontal="right" vertical="center"/>
    </xf>
    <xf numFmtId="186" fontId="5" fillId="5" borderId="73" xfId="4" applyNumberFormat="1" applyFont="1" applyFill="1" applyBorder="1" applyAlignment="1" applyProtection="1">
      <alignment horizontal="distributed" vertical="center"/>
    </xf>
    <xf numFmtId="0" fontId="5" fillId="3" borderId="200" xfId="4" applyFont="1" applyFill="1" applyBorder="1" applyAlignment="1" applyProtection="1">
      <alignment horizontal="center" vertical="center"/>
    </xf>
    <xf numFmtId="0" fontId="5" fillId="3" borderId="73" xfId="4" applyFont="1" applyFill="1" applyBorder="1" applyAlignment="1" applyProtection="1">
      <alignment horizontal="center" vertical="center"/>
    </xf>
    <xf numFmtId="0" fontId="5" fillId="3" borderId="152" xfId="4" applyFont="1" applyFill="1" applyBorder="1" applyAlignment="1" applyProtection="1">
      <alignment horizontal="center" vertical="center"/>
    </xf>
    <xf numFmtId="179" fontId="6" fillId="5" borderId="72" xfId="4" applyNumberFormat="1" applyFont="1" applyFill="1" applyBorder="1" applyAlignment="1" applyProtection="1">
      <alignment horizontal="left" vertical="center" wrapText="1"/>
    </xf>
    <xf numFmtId="179" fontId="6" fillId="5" borderId="73" xfId="4" applyNumberFormat="1" applyFont="1" applyFill="1" applyBorder="1" applyAlignment="1" applyProtection="1">
      <alignment horizontal="left" vertical="center" wrapText="1"/>
    </xf>
    <xf numFmtId="179" fontId="6" fillId="0" borderId="201" xfId="4" applyNumberFormat="1" applyFont="1" applyFill="1" applyBorder="1" applyAlignment="1" applyProtection="1">
      <alignment horizontal="center" vertical="center" wrapText="1"/>
    </xf>
    <xf numFmtId="179" fontId="6" fillId="0" borderId="73" xfId="4" applyNumberFormat="1" applyFont="1" applyFill="1" applyBorder="1" applyAlignment="1" applyProtection="1">
      <alignment horizontal="center" vertical="center" wrapText="1"/>
    </xf>
    <xf numFmtId="179" fontId="6" fillId="0" borderId="77" xfId="4" applyNumberFormat="1" applyFont="1" applyFill="1" applyBorder="1" applyAlignment="1" applyProtection="1">
      <alignment horizontal="center" vertical="center" wrapText="1"/>
    </xf>
    <xf numFmtId="0" fontId="5" fillId="5" borderId="44" xfId="4" applyFont="1" applyFill="1" applyBorder="1" applyAlignment="1" applyProtection="1">
      <alignment horizontal="right" vertical="center"/>
    </xf>
    <xf numFmtId="0" fontId="5" fillId="0" borderId="44" xfId="4" applyFont="1" applyFill="1" applyBorder="1" applyAlignment="1" applyProtection="1">
      <alignment horizontal="left" vertical="center"/>
    </xf>
    <xf numFmtId="0" fontId="5" fillId="0" borderId="157" xfId="4" applyFont="1" applyFill="1" applyBorder="1" applyAlignment="1" applyProtection="1">
      <alignment horizontal="left" vertical="center"/>
    </xf>
    <xf numFmtId="0" fontId="23" fillId="13" borderId="27" xfId="4" applyNumberFormat="1" applyFont="1" applyFill="1" applyBorder="1" applyAlignment="1" applyProtection="1">
      <alignment horizontal="center" vertical="center" shrinkToFit="1"/>
    </xf>
    <xf numFmtId="0" fontId="5" fillId="3" borderId="199" xfId="4" applyFont="1" applyFill="1" applyBorder="1" applyAlignment="1" applyProtection="1">
      <alignment horizontal="center" vertical="center"/>
    </xf>
    <xf numFmtId="0" fontId="5" fillId="3" borderId="66" xfId="4" applyFont="1" applyFill="1" applyBorder="1" applyAlignment="1" applyProtection="1">
      <alignment horizontal="center" vertical="center"/>
    </xf>
    <xf numFmtId="0" fontId="5" fillId="3" borderId="153" xfId="4" applyFont="1" applyFill="1" applyBorder="1" applyAlignment="1" applyProtection="1">
      <alignment horizontal="center" vertical="center"/>
    </xf>
    <xf numFmtId="0" fontId="6" fillId="0" borderId="66" xfId="4" applyFont="1" applyBorder="1" applyAlignment="1" applyProtection="1">
      <alignment horizontal="left" vertical="center" wrapText="1"/>
    </xf>
    <xf numFmtId="0" fontId="6" fillId="0" borderId="67" xfId="4" applyFont="1" applyBorder="1" applyAlignment="1" applyProtection="1">
      <alignment horizontal="left" vertical="center" wrapText="1"/>
    </xf>
    <xf numFmtId="192" fontId="6" fillId="5" borderId="185" xfId="4" applyNumberFormat="1" applyFont="1" applyFill="1" applyBorder="1" applyAlignment="1" applyProtection="1">
      <alignment horizontal="left" vertical="center" wrapText="1"/>
    </xf>
    <xf numFmtId="192" fontId="6" fillId="5" borderId="186" xfId="4" applyNumberFormat="1" applyFont="1" applyFill="1" applyBorder="1" applyAlignment="1" applyProtection="1">
      <alignment horizontal="left" vertical="center" wrapText="1"/>
    </xf>
    <xf numFmtId="0" fontId="5" fillId="5" borderId="62" xfId="4" applyNumberFormat="1" applyFont="1" applyFill="1" applyBorder="1" applyAlignment="1" applyProtection="1">
      <alignment horizontal="distributed" vertical="center"/>
    </xf>
    <xf numFmtId="0" fontId="0" fillId="0" borderId="63" xfId="0" applyBorder="1" applyAlignment="1">
      <alignment vertical="center" shrinkToFit="1"/>
    </xf>
    <xf numFmtId="0" fontId="5" fillId="0" borderId="62" xfId="4" applyFont="1" applyFill="1" applyBorder="1" applyAlignment="1" applyProtection="1">
      <alignment horizontal="center" vertical="center"/>
    </xf>
    <xf numFmtId="0" fontId="5" fillId="0" borderId="65" xfId="4" applyFont="1" applyFill="1" applyBorder="1" applyAlignment="1" applyProtection="1">
      <alignment horizontal="center" vertical="center"/>
    </xf>
    <xf numFmtId="0" fontId="5" fillId="3" borderId="64" xfId="4" applyFont="1" applyFill="1" applyBorder="1" applyAlignment="1" applyProtection="1">
      <alignment horizontal="center" vertical="center" shrinkToFit="1"/>
    </xf>
    <xf numFmtId="0" fontId="5" fillId="3" borderId="46" xfId="4" applyFont="1" applyFill="1" applyBorder="1" applyAlignment="1" applyProtection="1">
      <alignment horizontal="center" vertical="center" shrinkToFit="1"/>
    </xf>
    <xf numFmtId="0" fontId="5" fillId="3" borderId="47" xfId="4" applyFont="1" applyFill="1" applyBorder="1" applyAlignment="1" applyProtection="1">
      <alignment horizontal="center" vertical="center" shrinkToFit="1"/>
    </xf>
    <xf numFmtId="0" fontId="5" fillId="11" borderId="46" xfId="4" applyFont="1" applyFill="1" applyBorder="1" applyAlignment="1" applyProtection="1">
      <alignment horizontal="center" vertical="center"/>
      <protection locked="0"/>
    </xf>
    <xf numFmtId="0" fontId="56" fillId="0" borderId="46" xfId="4" applyFont="1" applyFill="1" applyBorder="1" applyAlignment="1" applyProtection="1">
      <alignment horizontal="left" vertical="center"/>
    </xf>
    <xf numFmtId="0" fontId="56" fillId="0" borderId="47" xfId="4" applyFont="1" applyFill="1" applyBorder="1" applyAlignment="1" applyProtection="1">
      <alignment horizontal="left" vertical="center"/>
    </xf>
    <xf numFmtId="0" fontId="6" fillId="3" borderId="194" xfId="4" applyFont="1" applyFill="1" applyBorder="1" applyAlignment="1" applyProtection="1">
      <alignment horizontal="center" vertical="center" textRotation="255"/>
    </xf>
    <xf numFmtId="0" fontId="5" fillId="0" borderId="196" xfId="4" applyFont="1" applyFill="1" applyBorder="1" applyAlignment="1" applyProtection="1">
      <alignment horizontal="center" vertical="center"/>
    </xf>
    <xf numFmtId="0" fontId="5" fillId="5" borderId="62" xfId="4" applyNumberFormat="1" applyFont="1" applyFill="1" applyBorder="1" applyAlignment="1" applyProtection="1">
      <alignment horizontal="center" vertical="center"/>
    </xf>
    <xf numFmtId="0" fontId="5" fillId="11" borderId="64" xfId="4" applyFont="1" applyFill="1" applyBorder="1" applyAlignment="1" applyProtection="1">
      <alignment horizontal="center" vertical="center"/>
      <protection locked="0"/>
    </xf>
    <xf numFmtId="0" fontId="5" fillId="3" borderId="64" xfId="4" applyFont="1" applyFill="1" applyBorder="1" applyAlignment="1" applyProtection="1">
      <alignment horizontal="center" vertical="center" wrapText="1"/>
    </xf>
    <xf numFmtId="0" fontId="5" fillId="3" borderId="46" xfId="4" applyFont="1" applyFill="1" applyBorder="1" applyAlignment="1" applyProtection="1">
      <alignment horizontal="center" vertical="center" wrapText="1"/>
    </xf>
    <xf numFmtId="0" fontId="5" fillId="3" borderId="47" xfId="4" applyFont="1" applyFill="1" applyBorder="1" applyAlignment="1" applyProtection="1">
      <alignment horizontal="center" vertical="center" wrapText="1"/>
    </xf>
    <xf numFmtId="181" fontId="70" fillId="0" borderId="6" xfId="4" applyNumberFormat="1" applyFont="1" applyFill="1" applyBorder="1" applyAlignment="1" applyProtection="1">
      <alignment horizontal="center" vertical="center" shrinkToFit="1"/>
    </xf>
    <xf numFmtId="181" fontId="70" fillId="0" borderId="7" xfId="4" applyNumberFormat="1" applyFont="1" applyFill="1" applyBorder="1" applyAlignment="1" applyProtection="1">
      <alignment horizontal="center" vertical="center" shrinkToFit="1"/>
    </xf>
    <xf numFmtId="181" fontId="70" fillId="0" borderId="8" xfId="4" applyNumberFormat="1" applyFont="1" applyFill="1" applyBorder="1" applyAlignment="1" applyProtection="1">
      <alignment horizontal="center" vertical="center" shrinkToFit="1"/>
    </xf>
    <xf numFmtId="181" fontId="70" fillId="0" borderId="28" xfId="4" applyNumberFormat="1" applyFont="1" applyFill="1" applyBorder="1" applyAlignment="1" applyProtection="1">
      <alignment horizontal="center" vertical="center" shrinkToFit="1"/>
    </xf>
    <xf numFmtId="181" fontId="70" fillId="0" borderId="17" xfId="4" applyNumberFormat="1" applyFont="1" applyFill="1" applyBorder="1" applyAlignment="1" applyProtection="1">
      <alignment horizontal="center" vertical="center" shrinkToFit="1"/>
    </xf>
    <xf numFmtId="181" fontId="70" fillId="0" borderId="5" xfId="4" applyNumberFormat="1" applyFont="1" applyFill="1" applyBorder="1" applyAlignment="1" applyProtection="1">
      <alignment horizontal="center" vertical="center" shrinkToFit="1"/>
    </xf>
    <xf numFmtId="0" fontId="2" fillId="0" borderId="21" xfId="4" applyFont="1" applyBorder="1" applyAlignment="1" applyProtection="1">
      <alignment horizontal="center" vertical="center" shrinkToFit="1"/>
    </xf>
    <xf numFmtId="0" fontId="2" fillId="0" borderId="19" xfId="4" applyFont="1" applyBorder="1" applyAlignment="1" applyProtection="1">
      <alignment horizontal="center" vertical="center" shrinkToFit="1"/>
    </xf>
    <xf numFmtId="0" fontId="2" fillId="0" borderId="20" xfId="4" applyFont="1" applyBorder="1" applyAlignment="1" applyProtection="1">
      <alignment horizontal="center" vertical="center" shrinkToFit="1"/>
    </xf>
    <xf numFmtId="181" fontId="2" fillId="0" borderId="21" xfId="4" applyNumberFormat="1" applyFont="1" applyFill="1" applyBorder="1" applyAlignment="1" applyProtection="1">
      <alignment horizontal="center" vertical="center" shrinkToFit="1"/>
    </xf>
    <xf numFmtId="181" fontId="2" fillId="0" borderId="19" xfId="4" applyNumberFormat="1" applyFont="1" applyFill="1" applyBorder="1" applyAlignment="1" applyProtection="1">
      <alignment horizontal="center" vertical="center" shrinkToFit="1"/>
    </xf>
    <xf numFmtId="181" fontId="2" fillId="0" borderId="20" xfId="4" applyNumberFormat="1" applyFont="1" applyFill="1" applyBorder="1" applyAlignment="1" applyProtection="1">
      <alignment horizontal="center" vertical="center" shrinkToFit="1"/>
    </xf>
    <xf numFmtId="177" fontId="2" fillId="0" borderId="21" xfId="4" applyNumberFormat="1" applyFont="1" applyFill="1" applyBorder="1" applyAlignment="1" applyProtection="1">
      <alignment horizontal="center" vertical="center" shrinkToFit="1"/>
    </xf>
    <xf numFmtId="177" fontId="2" fillId="0" borderId="19" xfId="4" applyNumberFormat="1" applyFont="1" applyFill="1" applyBorder="1" applyAlignment="1" applyProtection="1">
      <alignment horizontal="center" vertical="center" shrinkToFit="1"/>
    </xf>
    <xf numFmtId="177" fontId="2" fillId="0" borderId="53" xfId="4" applyNumberFormat="1" applyFont="1" applyFill="1" applyBorder="1" applyAlignment="1" applyProtection="1">
      <alignment horizontal="center" vertical="center" shrinkToFit="1"/>
    </xf>
    <xf numFmtId="0" fontId="2" fillId="0" borderId="23" xfId="4" applyFont="1" applyBorder="1" applyAlignment="1" applyProtection="1">
      <alignment horizontal="center" vertical="center" shrinkToFit="1"/>
    </xf>
    <xf numFmtId="0" fontId="2" fillId="0" borderId="2" xfId="4" applyFont="1" applyBorder="1" applyAlignment="1" applyProtection="1">
      <alignment horizontal="center" vertical="center" shrinkToFit="1"/>
    </xf>
    <xf numFmtId="0" fontId="2" fillId="0" borderId="16" xfId="4" applyFont="1" applyBorder="1" applyAlignment="1" applyProtection="1">
      <alignment horizontal="center" vertical="center" shrinkToFit="1"/>
    </xf>
    <xf numFmtId="177" fontId="2" fillId="0" borderId="23" xfId="4" applyNumberFormat="1" applyFont="1" applyBorder="1" applyAlignment="1" applyProtection="1">
      <alignment horizontal="center" vertical="center" shrinkToFit="1"/>
    </xf>
    <xf numFmtId="177" fontId="2" fillId="0" borderId="2" xfId="4" applyNumberFormat="1" applyFont="1" applyBorder="1" applyAlignment="1" applyProtection="1">
      <alignment horizontal="center" vertical="center" shrinkToFit="1"/>
    </xf>
    <xf numFmtId="177" fontId="2" fillId="0" borderId="16" xfId="4" applyNumberFormat="1" applyFont="1" applyBorder="1" applyAlignment="1" applyProtection="1">
      <alignment horizontal="center" vertical="center" shrinkToFit="1"/>
    </xf>
    <xf numFmtId="176" fontId="2" fillId="0" borderId="23" xfId="4" applyNumberFormat="1" applyFont="1" applyBorder="1" applyAlignment="1" applyProtection="1">
      <alignment horizontal="center" vertical="center" shrinkToFit="1"/>
    </xf>
    <xf numFmtId="176" fontId="2" fillId="0" borderId="2" xfId="4" applyNumberFormat="1" applyFont="1" applyBorder="1" applyAlignment="1" applyProtection="1">
      <alignment horizontal="center" vertical="center" shrinkToFit="1"/>
    </xf>
    <xf numFmtId="176" fontId="2" fillId="0" borderId="16" xfId="4" applyNumberFormat="1" applyFont="1" applyBorder="1" applyAlignment="1" applyProtection="1">
      <alignment horizontal="center" vertical="center" shrinkToFit="1"/>
    </xf>
    <xf numFmtId="176" fontId="2" fillId="0" borderId="23" xfId="4" applyNumberFormat="1" applyFont="1" applyFill="1" applyBorder="1" applyAlignment="1" applyProtection="1">
      <alignment horizontal="center" vertical="center" shrinkToFit="1"/>
    </xf>
    <xf numFmtId="176" fontId="2" fillId="0" borderId="2" xfId="4" applyNumberFormat="1" applyFont="1" applyFill="1" applyBorder="1" applyAlignment="1" applyProtection="1">
      <alignment horizontal="center" vertical="center" shrinkToFit="1"/>
    </xf>
    <xf numFmtId="176" fontId="2" fillId="0" borderId="16" xfId="4" applyNumberFormat="1" applyFont="1" applyFill="1" applyBorder="1" applyAlignment="1" applyProtection="1">
      <alignment horizontal="center" vertical="center" shrinkToFit="1"/>
    </xf>
    <xf numFmtId="177" fontId="2" fillId="0" borderId="23" xfId="4" applyNumberFormat="1" applyFont="1" applyFill="1" applyBorder="1" applyAlignment="1" applyProtection="1">
      <alignment horizontal="center" vertical="center" shrinkToFit="1"/>
    </xf>
    <xf numFmtId="177" fontId="2" fillId="0" borderId="2" xfId="4" applyNumberFormat="1" applyFont="1" applyFill="1" applyBorder="1" applyAlignment="1" applyProtection="1">
      <alignment horizontal="center" vertical="center" shrinkToFit="1"/>
    </xf>
    <xf numFmtId="177" fontId="2" fillId="0" borderId="11" xfId="4" applyNumberFormat="1" applyFont="1" applyFill="1" applyBorder="1" applyAlignment="1" applyProtection="1">
      <alignment horizontal="center" vertical="center" shrinkToFit="1"/>
    </xf>
    <xf numFmtId="177" fontId="2" fillId="6" borderId="23" xfId="4" applyNumberFormat="1" applyFont="1" applyFill="1" applyBorder="1" applyAlignment="1" applyProtection="1">
      <alignment horizontal="center" vertical="center" shrinkToFit="1"/>
    </xf>
    <xf numFmtId="177" fontId="2" fillId="6" borderId="2" xfId="4" applyNumberFormat="1" applyFont="1" applyFill="1" applyBorder="1" applyAlignment="1" applyProtection="1">
      <alignment horizontal="center" vertical="center" shrinkToFit="1"/>
    </xf>
    <xf numFmtId="177" fontId="2" fillId="6" borderId="11" xfId="4" applyNumberFormat="1" applyFont="1" applyFill="1" applyBorder="1" applyAlignment="1" applyProtection="1">
      <alignment horizontal="center" vertical="center" shrinkToFit="1"/>
    </xf>
    <xf numFmtId="0" fontId="2" fillId="6" borderId="79" xfId="4" applyFill="1" applyBorder="1" applyAlignment="1" applyProtection="1">
      <alignment horizontal="center" vertical="center"/>
    </xf>
    <xf numFmtId="0" fontId="2" fillId="6" borderId="2" xfId="4" applyFill="1" applyBorder="1" applyAlignment="1" applyProtection="1">
      <alignment horizontal="center" vertical="center"/>
    </xf>
    <xf numFmtId="0" fontId="2" fillId="6" borderId="16" xfId="4" applyFill="1" applyBorder="1" applyAlignment="1" applyProtection="1">
      <alignment horizontal="center" vertical="center"/>
    </xf>
    <xf numFmtId="0" fontId="2" fillId="6" borderId="23" xfId="4" applyFont="1" applyFill="1" applyBorder="1" applyAlignment="1" applyProtection="1">
      <alignment horizontal="center" vertical="center" shrinkToFit="1"/>
    </xf>
    <xf numFmtId="0" fontId="2" fillId="6" borderId="2" xfId="4" applyFont="1" applyFill="1" applyBorder="1" applyAlignment="1" applyProtection="1">
      <alignment horizontal="center" vertical="center" shrinkToFit="1"/>
    </xf>
    <xf numFmtId="0" fontId="2" fillId="6" borderId="16" xfId="4" applyFont="1" applyFill="1" applyBorder="1" applyAlignment="1" applyProtection="1">
      <alignment horizontal="center" vertical="center" shrinkToFit="1"/>
    </xf>
    <xf numFmtId="177" fontId="2" fillId="6" borderId="16" xfId="4" applyNumberFormat="1" applyFont="1" applyFill="1" applyBorder="1" applyAlignment="1" applyProtection="1">
      <alignment horizontal="center" vertical="center" shrinkToFit="1"/>
    </xf>
    <xf numFmtId="176" fontId="2" fillId="6" borderId="23" xfId="4" applyNumberFormat="1" applyFont="1" applyFill="1" applyBorder="1" applyAlignment="1" applyProtection="1">
      <alignment horizontal="center" vertical="center" shrinkToFit="1"/>
    </xf>
    <xf numFmtId="176" fontId="2" fillId="6" borderId="2" xfId="4" applyNumberFormat="1" applyFont="1" applyFill="1" applyBorder="1" applyAlignment="1" applyProtection="1">
      <alignment horizontal="center" vertical="center" shrinkToFit="1"/>
    </xf>
    <xf numFmtId="176" fontId="2" fillId="6" borderId="16" xfId="4" applyNumberFormat="1" applyFont="1" applyFill="1" applyBorder="1" applyAlignment="1" applyProtection="1">
      <alignment horizontal="center" vertical="center" shrinkToFit="1"/>
    </xf>
    <xf numFmtId="0" fontId="5" fillId="0" borderId="0" xfId="4" applyFont="1" applyFill="1" applyBorder="1" applyAlignment="1" applyProtection="1">
      <alignment horizontal="left" vertical="center" wrapText="1"/>
    </xf>
    <xf numFmtId="0" fontId="5" fillId="0" borderId="2" xfId="4" applyFont="1" applyFill="1" applyBorder="1" applyAlignment="1" applyProtection="1">
      <alignment horizontal="left" vertical="center" shrinkToFit="1"/>
    </xf>
    <xf numFmtId="0" fontId="7" fillId="0" borderId="64" xfId="4" applyFont="1" applyFill="1" applyBorder="1" applyAlignment="1" applyProtection="1">
      <alignment horizontal="left" vertical="center" shrinkToFit="1"/>
    </xf>
    <xf numFmtId="0" fontId="7" fillId="0" borderId="46" xfId="4" applyFont="1" applyFill="1" applyBorder="1" applyAlignment="1" applyProtection="1">
      <alignment horizontal="left" vertical="center" shrinkToFit="1"/>
    </xf>
    <xf numFmtId="0" fontId="7" fillId="0" borderId="47" xfId="4" applyFont="1" applyFill="1" applyBorder="1" applyAlignment="1" applyProtection="1">
      <alignment horizontal="left" vertical="center" shrinkToFit="1"/>
    </xf>
    <xf numFmtId="0" fontId="7" fillId="0" borderId="61" xfId="4" applyFont="1" applyFill="1" applyBorder="1" applyAlignment="1" applyProtection="1">
      <alignment horizontal="left" vertical="center" shrinkToFit="1"/>
    </xf>
    <xf numFmtId="0" fontId="7" fillId="0" borderId="62" xfId="4" applyFont="1" applyFill="1" applyBorder="1" applyAlignment="1" applyProtection="1">
      <alignment horizontal="left" vertical="center" shrinkToFit="1"/>
    </xf>
    <xf numFmtId="0" fontId="7" fillId="0" borderId="65" xfId="4" applyFont="1" applyFill="1" applyBorder="1" applyAlignment="1" applyProtection="1">
      <alignment horizontal="left" vertical="center" shrinkToFit="1"/>
    </xf>
    <xf numFmtId="0" fontId="7" fillId="0" borderId="2" xfId="4" applyFont="1" applyFill="1" applyBorder="1" applyAlignment="1" applyProtection="1">
      <alignment horizontal="left" vertical="center" shrinkToFit="1"/>
    </xf>
    <xf numFmtId="0" fontId="7" fillId="0" borderId="16" xfId="4" applyFont="1" applyFill="1" applyBorder="1" applyAlignment="1" applyProtection="1">
      <alignment horizontal="left" vertical="center" shrinkToFit="1"/>
    </xf>
    <xf numFmtId="0" fontId="5" fillId="3" borderId="195" xfId="4" applyFont="1" applyFill="1" applyBorder="1" applyAlignment="1" applyProtection="1">
      <alignment horizontal="center" vertical="center" shrinkToFit="1"/>
    </xf>
    <xf numFmtId="0" fontId="5" fillId="3" borderId="197" xfId="4" applyFont="1" applyFill="1" applyBorder="1" applyAlignment="1" applyProtection="1">
      <alignment horizontal="center" vertical="center" shrinkToFit="1"/>
    </xf>
    <xf numFmtId="0" fontId="7" fillId="0" borderId="191" xfId="4" applyFont="1" applyFill="1" applyBorder="1" applyAlignment="1" applyProtection="1">
      <alignment horizontal="left" vertical="center" shrinkToFit="1"/>
    </xf>
    <xf numFmtId="0" fontId="7" fillId="0" borderId="36" xfId="4" applyFont="1" applyFill="1" applyBorder="1" applyAlignment="1" applyProtection="1">
      <alignment horizontal="left" vertical="center" shrinkToFit="1"/>
    </xf>
    <xf numFmtId="0" fontId="7" fillId="0" borderId="37" xfId="4" applyFont="1" applyFill="1" applyBorder="1" applyAlignment="1" applyProtection="1">
      <alignment horizontal="left" vertical="center" shrinkToFit="1"/>
    </xf>
    <xf numFmtId="0" fontId="5" fillId="4" borderId="64" xfId="4" applyFont="1" applyFill="1" applyBorder="1" applyAlignment="1" applyProtection="1">
      <alignment horizontal="left" vertical="center"/>
      <protection locked="0"/>
    </xf>
    <xf numFmtId="0" fontId="5" fillId="4" borderId="46" xfId="4" applyFont="1" applyFill="1" applyBorder="1" applyAlignment="1" applyProtection="1">
      <alignment horizontal="left" vertical="center"/>
      <protection locked="0"/>
    </xf>
    <xf numFmtId="0" fontId="5" fillId="3" borderId="12" xfId="4" applyFont="1" applyFill="1" applyBorder="1" applyAlignment="1" applyProtection="1">
      <alignment horizontal="center" vertical="center" wrapText="1" shrinkToFit="1"/>
    </xf>
    <xf numFmtId="0" fontId="0" fillId="0" borderId="13" xfId="0" applyBorder="1" applyAlignment="1">
      <alignment horizontal="center" vertical="center" shrinkToFit="1"/>
    </xf>
    <xf numFmtId="0" fontId="0" fillId="0" borderId="32" xfId="0" applyBorder="1" applyAlignment="1">
      <alignment horizontal="center" vertical="center" shrinkToFit="1"/>
    </xf>
    <xf numFmtId="0" fontId="0" fillId="0" borderId="14" xfId="0" applyBorder="1" applyAlignment="1">
      <alignment horizontal="center" vertical="center" shrinkToFit="1"/>
    </xf>
    <xf numFmtId="0" fontId="0" fillId="0" borderId="0" xfId="0" applyBorder="1" applyAlignment="1">
      <alignment horizontal="center" vertical="center" shrinkToFit="1"/>
    </xf>
    <xf numFmtId="0" fontId="0" fillId="0" borderId="33"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34" xfId="0" applyBorder="1" applyAlignment="1">
      <alignment horizontal="center" vertical="center" shrinkToFit="1"/>
    </xf>
    <xf numFmtId="0" fontId="5" fillId="3" borderId="49" xfId="4" applyFont="1" applyFill="1" applyBorder="1" applyAlignment="1" applyProtection="1">
      <alignment horizontal="center" vertical="center"/>
    </xf>
    <xf numFmtId="0" fontId="0" fillId="0" borderId="25" xfId="0" applyBorder="1" applyAlignment="1">
      <alignment horizontal="center" vertical="center"/>
    </xf>
    <xf numFmtId="0" fontId="0" fillId="0" borderId="52" xfId="0" applyBorder="1" applyAlignment="1">
      <alignment horizontal="center" vertical="center"/>
    </xf>
    <xf numFmtId="0" fontId="56" fillId="0" borderId="12" xfId="4" applyFont="1" applyFill="1" applyBorder="1" applyAlignment="1" applyProtection="1">
      <alignment horizontal="center" vertical="center" textRotation="255" wrapText="1"/>
    </xf>
    <xf numFmtId="0" fontId="56" fillId="0" borderId="32" xfId="4" applyFont="1" applyFill="1" applyBorder="1" applyAlignment="1" applyProtection="1">
      <alignment horizontal="center" vertical="center" textRotation="255" wrapText="1"/>
    </xf>
    <xf numFmtId="0" fontId="56" fillId="0" borderId="14" xfId="4" applyFont="1" applyFill="1" applyBorder="1" applyAlignment="1" applyProtection="1">
      <alignment horizontal="center" vertical="center" textRotation="255" wrapText="1"/>
    </xf>
    <xf numFmtId="0" fontId="56" fillId="0" borderId="33" xfId="4" applyFont="1" applyFill="1" applyBorder="1" applyAlignment="1" applyProtection="1">
      <alignment horizontal="center" vertical="center" textRotation="255" wrapText="1"/>
    </xf>
    <xf numFmtId="0" fontId="56" fillId="0" borderId="26" xfId="4" applyFont="1" applyFill="1" applyBorder="1" applyAlignment="1" applyProtection="1">
      <alignment horizontal="center" vertical="center" textRotation="255" wrapText="1"/>
    </xf>
    <xf numFmtId="0" fontId="56" fillId="0" borderId="34" xfId="4" applyFont="1" applyFill="1" applyBorder="1" applyAlignment="1" applyProtection="1">
      <alignment horizontal="center" vertical="center" textRotation="255" wrapText="1"/>
    </xf>
    <xf numFmtId="0" fontId="0" fillId="0" borderId="26" xfId="0" applyBorder="1" applyAlignment="1">
      <alignment horizontal="center" vertical="center" wrapText="1"/>
    </xf>
    <xf numFmtId="0" fontId="0" fillId="0" borderId="34" xfId="0" applyBorder="1" applyAlignment="1">
      <alignment horizontal="center" vertical="center" wrapText="1"/>
    </xf>
    <xf numFmtId="0" fontId="0" fillId="0" borderId="32" xfId="0" applyBorder="1" applyAlignment="1">
      <alignment horizontal="center" vertical="center" textRotation="255" wrapText="1"/>
    </xf>
    <xf numFmtId="0" fontId="0" fillId="0" borderId="14" xfId="0" applyBorder="1" applyAlignment="1">
      <alignment horizontal="center" vertical="center" textRotation="255" wrapText="1"/>
    </xf>
    <xf numFmtId="0" fontId="0" fillId="0" borderId="33" xfId="0"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34" xfId="0" applyBorder="1" applyAlignment="1">
      <alignment horizontal="center" vertical="center" textRotation="255" wrapText="1"/>
    </xf>
    <xf numFmtId="0" fontId="5" fillId="3" borderId="103" xfId="4" applyFont="1" applyFill="1" applyBorder="1" applyAlignment="1" applyProtection="1">
      <alignment horizontal="center" vertical="center"/>
    </xf>
    <xf numFmtId="0" fontId="5" fillId="3" borderId="124" xfId="4" applyFont="1" applyFill="1" applyBorder="1" applyAlignment="1" applyProtection="1">
      <alignment horizontal="center" vertical="center"/>
    </xf>
    <xf numFmtId="0" fontId="5" fillId="5" borderId="7" xfId="4" applyFont="1" applyFill="1" applyBorder="1" applyAlignment="1" applyProtection="1">
      <alignment horizontal="right" vertical="center"/>
    </xf>
    <xf numFmtId="0" fontId="5" fillId="0" borderId="7" xfId="4" applyFont="1" applyFill="1" applyBorder="1" applyAlignment="1" applyProtection="1">
      <alignment horizontal="left" vertical="center"/>
    </xf>
    <xf numFmtId="0" fontId="5" fillId="0" borderId="8" xfId="4" applyFont="1" applyFill="1" applyBorder="1" applyAlignment="1" applyProtection="1">
      <alignment horizontal="left" vertical="center"/>
    </xf>
    <xf numFmtId="0" fontId="5" fillId="3" borderId="60" xfId="4" applyFont="1" applyFill="1" applyBorder="1" applyAlignment="1" applyProtection="1">
      <alignment horizontal="center" vertical="center"/>
    </xf>
    <xf numFmtId="0" fontId="5" fillId="3" borderId="28" xfId="4" applyFont="1" applyFill="1" applyBorder="1" applyAlignment="1" applyProtection="1">
      <alignment horizontal="center" vertical="center"/>
    </xf>
    <xf numFmtId="0" fontId="5" fillId="0" borderId="15" xfId="4" applyFont="1" applyFill="1" applyBorder="1" applyAlignment="1" applyProtection="1">
      <alignment horizontal="center" vertical="center"/>
    </xf>
    <xf numFmtId="0" fontId="5" fillId="0" borderId="17" xfId="4" applyFont="1" applyFill="1" applyBorder="1" applyAlignment="1" applyProtection="1">
      <alignment horizontal="center" vertical="center"/>
    </xf>
    <xf numFmtId="0" fontId="5" fillId="0" borderId="17" xfId="4" applyFont="1" applyFill="1" applyBorder="1" applyAlignment="1" applyProtection="1">
      <alignment horizontal="left" vertical="center"/>
    </xf>
    <xf numFmtId="0" fontId="5" fillId="0" borderId="5" xfId="4" applyFont="1" applyFill="1" applyBorder="1" applyAlignment="1" applyProtection="1">
      <alignment horizontal="left" vertical="center"/>
    </xf>
    <xf numFmtId="184" fontId="26" fillId="0" borderId="12" xfId="4" applyNumberFormat="1" applyFont="1" applyFill="1" applyBorder="1" applyAlignment="1" applyProtection="1">
      <alignment horizontal="center" vertical="center" shrinkToFit="1"/>
    </xf>
    <xf numFmtId="184" fontId="26" fillId="0" borderId="13" xfId="4" applyNumberFormat="1" applyFont="1" applyFill="1" applyBorder="1" applyAlignment="1" applyProtection="1">
      <alignment horizontal="center" vertical="center" shrinkToFit="1"/>
    </xf>
    <xf numFmtId="0" fontId="6" fillId="0" borderId="12" xfId="4" applyFont="1" applyBorder="1" applyAlignment="1" applyProtection="1">
      <alignment horizontal="center" vertical="center" shrinkToFit="1"/>
    </xf>
    <xf numFmtId="0" fontId="6" fillId="0" borderId="13" xfId="4" applyFont="1" applyBorder="1" applyAlignment="1" applyProtection="1">
      <alignment horizontal="center" vertical="center" shrinkToFit="1"/>
    </xf>
    <xf numFmtId="0" fontId="6" fillId="0" borderId="32" xfId="4" applyFont="1" applyBorder="1" applyAlignment="1" applyProtection="1">
      <alignment horizontal="center" vertical="center" shrinkToFit="1"/>
    </xf>
    <xf numFmtId="0" fontId="6" fillId="0" borderId="23" xfId="4" applyFont="1" applyBorder="1" applyAlignment="1" applyProtection="1">
      <alignment horizontal="center" vertical="center" shrinkToFit="1"/>
    </xf>
    <xf numFmtId="0" fontId="6" fillId="0" borderId="2" xfId="4" applyFont="1" applyBorder="1" applyAlignment="1" applyProtection="1">
      <alignment horizontal="center" vertical="center" shrinkToFit="1"/>
    </xf>
    <xf numFmtId="0" fontId="6" fillId="0" borderId="16" xfId="4" applyFont="1" applyBorder="1" applyAlignment="1" applyProtection="1">
      <alignment horizontal="center" vertical="center" shrinkToFit="1"/>
    </xf>
    <xf numFmtId="0" fontId="110" fillId="0" borderId="12" xfId="4" applyFont="1" applyBorder="1" applyAlignment="1" applyProtection="1">
      <alignment horizontal="center" vertical="center" shrinkToFit="1"/>
    </xf>
    <xf numFmtId="0" fontId="110" fillId="0" borderId="13" xfId="4" applyFont="1" applyBorder="1" applyAlignment="1" applyProtection="1">
      <alignment horizontal="center" vertical="center" shrinkToFit="1"/>
    </xf>
    <xf numFmtId="0" fontId="110" fillId="0" borderId="32" xfId="4" applyFont="1" applyBorder="1" applyAlignment="1" applyProtection="1">
      <alignment horizontal="center" vertical="center" shrinkToFit="1"/>
    </xf>
    <xf numFmtId="0" fontId="110" fillId="0" borderId="23" xfId="4" applyFont="1" applyBorder="1" applyAlignment="1" applyProtection="1">
      <alignment horizontal="center" vertical="center" shrinkToFit="1"/>
    </xf>
    <xf numFmtId="0" fontId="110" fillId="0" borderId="2" xfId="4" applyFont="1" applyBorder="1" applyAlignment="1" applyProtection="1">
      <alignment horizontal="center" vertical="center" shrinkToFit="1"/>
    </xf>
    <xf numFmtId="0" fontId="110" fillId="0" borderId="16" xfId="4" applyFont="1" applyBorder="1" applyAlignment="1" applyProtection="1">
      <alignment horizontal="center" vertical="center" shrinkToFit="1"/>
    </xf>
    <xf numFmtId="0" fontId="6" fillId="3" borderId="25" xfId="4" applyFont="1" applyFill="1" applyBorder="1" applyAlignment="1" applyProtection="1">
      <alignment horizontal="center" vertical="center"/>
    </xf>
    <xf numFmtId="0" fontId="5" fillId="3" borderId="25" xfId="4" applyFont="1" applyFill="1" applyBorder="1" applyAlignment="1" applyProtection="1">
      <alignment horizontal="center" vertical="center"/>
    </xf>
    <xf numFmtId="0" fontId="33" fillId="3" borderId="12" xfId="4" applyFont="1" applyFill="1" applyBorder="1" applyAlignment="1">
      <alignment horizontal="center" vertical="center" textRotation="255"/>
    </xf>
    <xf numFmtId="0" fontId="33" fillId="3" borderId="14" xfId="4" applyFont="1" applyFill="1" applyBorder="1" applyAlignment="1">
      <alignment horizontal="center" vertical="center" textRotation="255"/>
    </xf>
    <xf numFmtId="0" fontId="33" fillId="3" borderId="26" xfId="4" applyFont="1" applyFill="1" applyBorder="1" applyAlignment="1">
      <alignment horizontal="center" vertical="center" textRotation="255"/>
    </xf>
    <xf numFmtId="0" fontId="33" fillId="3" borderId="13" xfId="4" applyFont="1" applyFill="1" applyBorder="1" applyAlignment="1">
      <alignment horizontal="center" vertical="center" textRotation="255"/>
    </xf>
    <xf numFmtId="0" fontId="33" fillId="3" borderId="0" xfId="4" applyFont="1" applyFill="1" applyBorder="1" applyAlignment="1">
      <alignment horizontal="center" vertical="center" textRotation="255"/>
    </xf>
    <xf numFmtId="0" fontId="33" fillId="3" borderId="27" xfId="4" applyFont="1" applyFill="1" applyBorder="1" applyAlignment="1">
      <alignment horizontal="center" vertical="center" textRotation="255"/>
    </xf>
    <xf numFmtId="0" fontId="33" fillId="2" borderId="1" xfId="4" applyFont="1" applyFill="1" applyBorder="1" applyAlignment="1">
      <alignment horizontal="center" vertical="center"/>
    </xf>
    <xf numFmtId="0" fontId="33" fillId="2" borderId="1" xfId="4" applyNumberFormat="1" applyFont="1" applyFill="1" applyBorder="1" applyAlignment="1">
      <alignment horizontal="center" vertical="center"/>
    </xf>
    <xf numFmtId="0" fontId="33" fillId="2" borderId="1" xfId="4" applyFont="1" applyFill="1" applyBorder="1" applyAlignment="1">
      <alignment horizontal="center" vertical="center" shrinkToFit="1"/>
    </xf>
    <xf numFmtId="0" fontId="33" fillId="0" borderId="1" xfId="4" applyFont="1" applyFill="1" applyBorder="1" applyAlignment="1">
      <alignment horizontal="center" vertical="center" shrinkToFit="1"/>
    </xf>
    <xf numFmtId="0" fontId="33" fillId="2" borderId="13" xfId="4" applyFont="1" applyFill="1" applyBorder="1" applyAlignment="1">
      <alignment horizontal="center" vertical="center" shrinkToFit="1"/>
    </xf>
    <xf numFmtId="0" fontId="33" fillId="2" borderId="32" xfId="4" applyFont="1" applyFill="1" applyBorder="1" applyAlignment="1">
      <alignment horizontal="center" vertical="center" shrinkToFit="1"/>
    </xf>
    <xf numFmtId="0" fontId="33" fillId="2" borderId="0" xfId="4" applyFont="1" applyFill="1" applyBorder="1" applyAlignment="1">
      <alignment horizontal="center" vertical="center" shrinkToFit="1"/>
    </xf>
    <xf numFmtId="0" fontId="33" fillId="2" borderId="33" xfId="4" applyFont="1" applyFill="1" applyBorder="1" applyAlignment="1">
      <alignment horizontal="center" vertical="center" shrinkToFit="1"/>
    </xf>
    <xf numFmtId="0" fontId="33" fillId="2" borderId="27" xfId="4" applyFont="1" applyFill="1" applyBorder="1" applyAlignment="1">
      <alignment horizontal="center" vertical="center" shrinkToFit="1"/>
    </xf>
    <xf numFmtId="0" fontId="33" fillId="2" borderId="34" xfId="4" applyFont="1" applyFill="1" applyBorder="1" applyAlignment="1">
      <alignment horizontal="center" vertical="center" shrinkToFit="1"/>
    </xf>
    <xf numFmtId="0" fontId="33" fillId="2" borderId="12" xfId="4" applyFont="1" applyFill="1" applyBorder="1" applyAlignment="1">
      <alignment horizontal="center" vertical="center"/>
    </xf>
    <xf numFmtId="0" fontId="33" fillId="2" borderId="13" xfId="4" applyFont="1" applyFill="1" applyBorder="1" applyAlignment="1">
      <alignment horizontal="center" vertical="center"/>
    </xf>
    <xf numFmtId="0" fontId="33" fillId="2" borderId="14" xfId="4" applyFont="1" applyFill="1" applyBorder="1" applyAlignment="1">
      <alignment horizontal="center" vertical="center"/>
    </xf>
    <xf numFmtId="0" fontId="33" fillId="2" borderId="0" xfId="4" applyFont="1" applyFill="1" applyBorder="1" applyAlignment="1">
      <alignment horizontal="center" vertical="center"/>
    </xf>
    <xf numFmtId="0" fontId="33" fillId="2" borderId="26" xfId="4" applyFont="1" applyFill="1" applyBorder="1" applyAlignment="1">
      <alignment horizontal="center" vertical="center"/>
    </xf>
    <xf numFmtId="0" fontId="33" fillId="2" borderId="27" xfId="4" applyFont="1" applyFill="1" applyBorder="1" applyAlignment="1">
      <alignment horizontal="center" vertical="center"/>
    </xf>
    <xf numFmtId="0" fontId="33" fillId="2" borderId="32" xfId="4" applyNumberFormat="1" applyFont="1" applyFill="1" applyBorder="1" applyAlignment="1">
      <alignment horizontal="center" vertical="center"/>
    </xf>
    <xf numFmtId="0" fontId="33" fillId="2" borderId="33" xfId="4" applyNumberFormat="1" applyFont="1" applyFill="1" applyBorder="1" applyAlignment="1">
      <alignment horizontal="center" vertical="center"/>
    </xf>
    <xf numFmtId="0" fontId="33" fillId="2" borderId="34" xfId="4" applyNumberFormat="1" applyFont="1" applyFill="1" applyBorder="1" applyAlignment="1">
      <alignment horizontal="center" vertical="center"/>
    </xf>
    <xf numFmtId="0" fontId="33" fillId="2" borderId="12" xfId="4" applyFont="1" applyFill="1" applyBorder="1" applyAlignment="1">
      <alignment horizontal="center" vertical="center" shrinkToFit="1"/>
    </xf>
    <xf numFmtId="0" fontId="33" fillId="2" borderId="14" xfId="4" applyFont="1" applyFill="1" applyBorder="1" applyAlignment="1">
      <alignment horizontal="center" vertical="center" shrinkToFit="1"/>
    </xf>
    <xf numFmtId="0" fontId="33" fillId="2" borderId="26" xfId="4" applyFont="1" applyFill="1" applyBorder="1" applyAlignment="1">
      <alignment horizontal="center" vertical="center" shrinkToFit="1"/>
    </xf>
    <xf numFmtId="0" fontId="33" fillId="0" borderId="13" xfId="4" applyFont="1" applyFill="1" applyBorder="1" applyAlignment="1">
      <alignment horizontal="center" vertical="center" shrinkToFit="1"/>
    </xf>
    <xf numFmtId="0" fontId="33" fillId="0" borderId="32" xfId="4" applyFont="1" applyFill="1" applyBorder="1" applyAlignment="1">
      <alignment horizontal="center" vertical="center" shrinkToFit="1"/>
    </xf>
    <xf numFmtId="0" fontId="33" fillId="0" borderId="0" xfId="4" applyFont="1" applyFill="1" applyBorder="1" applyAlignment="1">
      <alignment horizontal="center" vertical="center" shrinkToFit="1"/>
    </xf>
    <xf numFmtId="0" fontId="33" fillId="0" borderId="33" xfId="4" applyFont="1" applyFill="1" applyBorder="1" applyAlignment="1">
      <alignment horizontal="center" vertical="center" shrinkToFit="1"/>
    </xf>
    <xf numFmtId="0" fontId="33" fillId="0" borderId="27" xfId="4" applyFont="1" applyFill="1" applyBorder="1" applyAlignment="1">
      <alignment horizontal="center" vertical="center" shrinkToFit="1"/>
    </xf>
    <xf numFmtId="0" fontId="33" fillId="0" borderId="34" xfId="4" applyFont="1" applyFill="1" applyBorder="1" applyAlignment="1">
      <alignment horizontal="center" vertical="center" shrinkToFit="1"/>
    </xf>
    <xf numFmtId="0" fontId="33" fillId="2" borderId="12" xfId="4" applyFont="1" applyFill="1" applyBorder="1" applyAlignment="1">
      <alignment horizontal="center" vertical="center" wrapText="1" shrinkToFit="1"/>
    </xf>
    <xf numFmtId="0" fontId="33" fillId="2" borderId="13" xfId="4" applyFont="1" applyFill="1" applyBorder="1" applyAlignment="1">
      <alignment horizontal="center" vertical="center" wrapText="1" shrinkToFit="1"/>
    </xf>
    <xf numFmtId="0" fontId="33" fillId="2" borderId="14" xfId="4" applyFont="1" applyFill="1" applyBorder="1" applyAlignment="1">
      <alignment horizontal="center" vertical="center" wrapText="1" shrinkToFit="1"/>
    </xf>
    <xf numFmtId="0" fontId="33" fillId="2" borderId="0" xfId="4" applyFont="1" applyFill="1" applyBorder="1" applyAlignment="1">
      <alignment horizontal="center" vertical="center" wrapText="1" shrinkToFit="1"/>
    </xf>
    <xf numFmtId="0" fontId="33" fillId="2" borderId="26" xfId="4" applyFont="1" applyFill="1" applyBorder="1" applyAlignment="1">
      <alignment horizontal="center" vertical="center" wrapText="1" shrinkToFit="1"/>
    </xf>
    <xf numFmtId="0" fontId="33" fillId="2" borderId="27" xfId="4" applyFont="1" applyFill="1" applyBorder="1" applyAlignment="1">
      <alignment horizontal="center" vertical="center" wrapText="1" shrinkToFit="1"/>
    </xf>
    <xf numFmtId="0" fontId="33" fillId="0" borderId="12" xfId="4" applyFont="1" applyFill="1" applyBorder="1" applyAlignment="1">
      <alignment horizontal="center" vertical="center" shrinkToFit="1"/>
    </xf>
    <xf numFmtId="0" fontId="33" fillId="0" borderId="14" xfId="4" applyFont="1" applyFill="1" applyBorder="1" applyAlignment="1">
      <alignment horizontal="center" vertical="center" shrinkToFit="1"/>
    </xf>
    <xf numFmtId="0" fontId="33" fillId="0" borderId="26" xfId="4" applyFont="1" applyFill="1" applyBorder="1" applyAlignment="1">
      <alignment horizontal="center" vertical="center" shrinkToFit="1"/>
    </xf>
    <xf numFmtId="176" fontId="33" fillId="3" borderId="2" xfId="4" applyNumberFormat="1" applyFont="1" applyFill="1" applyBorder="1" applyAlignment="1">
      <alignment horizontal="center" vertical="center" shrinkToFit="1"/>
    </xf>
    <xf numFmtId="176" fontId="33" fillId="3" borderId="16" xfId="4" applyNumberFormat="1" applyFont="1" applyFill="1" applyBorder="1" applyAlignment="1">
      <alignment horizontal="center" vertical="center" shrinkToFit="1"/>
    </xf>
    <xf numFmtId="176" fontId="33" fillId="3" borderId="13" xfId="4" applyNumberFormat="1" applyFont="1" applyFill="1" applyBorder="1" applyAlignment="1">
      <alignment horizontal="center" vertical="center" shrinkToFit="1"/>
    </xf>
    <xf numFmtId="176" fontId="33" fillId="3" borderId="32" xfId="4" applyNumberFormat="1" applyFont="1" applyFill="1" applyBorder="1" applyAlignment="1">
      <alignment horizontal="center" vertical="center" shrinkToFit="1"/>
    </xf>
    <xf numFmtId="180" fontId="33" fillId="3" borderId="2" xfId="4" applyNumberFormat="1" applyFont="1" applyFill="1" applyBorder="1" applyAlignment="1">
      <alignment horizontal="center" vertical="center" shrinkToFit="1"/>
    </xf>
    <xf numFmtId="180" fontId="33" fillId="3" borderId="16" xfId="4" applyNumberFormat="1" applyFont="1" applyFill="1" applyBorder="1" applyAlignment="1">
      <alignment horizontal="center" vertical="center" shrinkToFit="1"/>
    </xf>
    <xf numFmtId="0" fontId="5" fillId="0" borderId="23" xfId="4" applyFont="1" applyBorder="1" applyAlignment="1">
      <alignment horizontal="left" vertical="center" shrinkToFit="1"/>
    </xf>
    <xf numFmtId="0" fontId="5" fillId="0" borderId="2" xfId="4" applyFont="1" applyBorder="1" applyAlignment="1">
      <alignment horizontal="left" vertical="center" shrinkToFit="1"/>
    </xf>
    <xf numFmtId="0" fontId="5" fillId="0" borderId="16" xfId="4" applyFont="1" applyBorder="1" applyAlignment="1">
      <alignment horizontal="left" vertical="center" shrinkToFit="1"/>
    </xf>
    <xf numFmtId="0" fontId="5" fillId="0" borderId="1" xfId="4" applyFont="1" applyBorder="1" applyAlignment="1">
      <alignment horizontal="center" vertical="center" shrinkToFit="1"/>
    </xf>
    <xf numFmtId="0" fontId="33" fillId="0" borderId="1" xfId="4" applyNumberFormat="1" applyFont="1" applyBorder="1" applyAlignment="1">
      <alignment horizontal="center" vertical="center" shrinkToFit="1"/>
    </xf>
    <xf numFmtId="180" fontId="5" fillId="0" borderId="1" xfId="4" applyNumberFormat="1" applyFont="1" applyBorder="1" applyAlignment="1">
      <alignment horizontal="center" vertical="center" shrinkToFit="1"/>
    </xf>
    <xf numFmtId="176" fontId="74" fillId="0" borderId="23" xfId="4" applyNumberFormat="1" applyFont="1" applyFill="1" applyBorder="1" applyAlignment="1">
      <alignment horizontal="center" vertical="center" shrinkToFit="1"/>
    </xf>
    <xf numFmtId="0" fontId="74" fillId="0" borderId="2" xfId="4" applyFont="1" applyFill="1" applyBorder="1" applyAlignment="1">
      <alignment horizontal="center" vertical="center" shrinkToFit="1"/>
    </xf>
    <xf numFmtId="0" fontId="74" fillId="0" borderId="16" xfId="4" applyFont="1" applyFill="1" applyBorder="1" applyAlignment="1">
      <alignment horizontal="center" vertical="center" shrinkToFit="1"/>
    </xf>
    <xf numFmtId="0" fontId="5" fillId="0" borderId="12" xfId="4" applyFont="1" applyBorder="1" applyAlignment="1">
      <alignment horizontal="center" vertical="center" shrinkToFit="1"/>
    </xf>
    <xf numFmtId="0" fontId="5" fillId="0" borderId="32" xfId="4" applyFont="1" applyBorder="1" applyAlignment="1">
      <alignment horizontal="center" vertical="center" shrinkToFit="1"/>
    </xf>
    <xf numFmtId="0" fontId="5" fillId="0" borderId="14" xfId="4" applyFont="1" applyBorder="1" applyAlignment="1">
      <alignment horizontal="center" vertical="center" shrinkToFit="1"/>
    </xf>
    <xf numFmtId="0" fontId="5" fillId="0" borderId="33" xfId="4" applyFont="1" applyBorder="1" applyAlignment="1">
      <alignment horizontal="center" vertical="center" shrinkToFit="1"/>
    </xf>
    <xf numFmtId="0" fontId="5" fillId="0" borderId="26" xfId="4" applyFont="1" applyBorder="1" applyAlignment="1">
      <alignment horizontal="center" vertical="center" shrinkToFit="1"/>
    </xf>
    <xf numFmtId="0" fontId="5" fillId="0" borderId="34" xfId="4" applyFont="1" applyBorder="1" applyAlignment="1">
      <alignment horizontal="center" vertical="center" shrinkToFit="1"/>
    </xf>
    <xf numFmtId="180" fontId="5" fillId="0" borderId="12" xfId="4" applyNumberFormat="1" applyFont="1" applyBorder="1" applyAlignment="1">
      <alignment horizontal="center" vertical="center" shrinkToFit="1"/>
    </xf>
    <xf numFmtId="180" fontId="5" fillId="0" borderId="13" xfId="4" applyNumberFormat="1" applyFont="1" applyBorder="1" applyAlignment="1">
      <alignment horizontal="center" vertical="center" shrinkToFit="1"/>
    </xf>
    <xf numFmtId="180" fontId="5" fillId="0" borderId="32" xfId="4" applyNumberFormat="1" applyFont="1" applyBorder="1" applyAlignment="1">
      <alignment horizontal="center" vertical="center" shrinkToFit="1"/>
    </xf>
    <xf numFmtId="180" fontId="5" fillId="0" borderId="14" xfId="4" applyNumberFormat="1" applyFont="1" applyBorder="1" applyAlignment="1">
      <alignment horizontal="center" vertical="center" shrinkToFit="1"/>
    </xf>
    <xf numFmtId="180" fontId="5" fillId="0" borderId="0" xfId="4" applyNumberFormat="1" applyFont="1" applyBorder="1" applyAlignment="1">
      <alignment horizontal="center" vertical="center" shrinkToFit="1"/>
    </xf>
    <xf numFmtId="180" fontId="5" fillId="0" borderId="33" xfId="4" applyNumberFormat="1" applyFont="1" applyBorder="1" applyAlignment="1">
      <alignment horizontal="center" vertical="center" shrinkToFit="1"/>
    </xf>
    <xf numFmtId="180" fontId="5" fillId="0" borderId="26" xfId="4" applyNumberFormat="1" applyFont="1" applyBorder="1" applyAlignment="1">
      <alignment horizontal="center" vertical="center" shrinkToFit="1"/>
    </xf>
    <xf numFmtId="180" fontId="5" fillId="0" borderId="27" xfId="4" applyNumberFormat="1" applyFont="1" applyBorder="1" applyAlignment="1">
      <alignment horizontal="center" vertical="center" shrinkToFit="1"/>
    </xf>
    <xf numFmtId="180" fontId="5" fillId="0" borderId="34" xfId="4" applyNumberFormat="1" applyFont="1" applyBorder="1" applyAlignment="1">
      <alignment horizontal="center" vertical="center" shrinkToFit="1"/>
    </xf>
    <xf numFmtId="180" fontId="33" fillId="0" borderId="12" xfId="4" applyNumberFormat="1" applyFont="1" applyFill="1" applyBorder="1" applyAlignment="1">
      <alignment horizontal="center" vertical="center" shrinkToFit="1"/>
    </xf>
    <xf numFmtId="180" fontId="33" fillId="0" borderId="13" xfId="4" applyNumberFormat="1" applyFont="1" applyFill="1" applyBorder="1" applyAlignment="1">
      <alignment horizontal="center" vertical="center" shrinkToFit="1"/>
    </xf>
    <xf numFmtId="180" fontId="33" fillId="0" borderId="32" xfId="4" applyNumberFormat="1" applyFont="1" applyFill="1" applyBorder="1" applyAlignment="1">
      <alignment horizontal="center" vertical="center" shrinkToFit="1"/>
    </xf>
    <xf numFmtId="180" fontId="33" fillId="0" borderId="14" xfId="4" applyNumberFormat="1" applyFont="1" applyFill="1" applyBorder="1" applyAlignment="1">
      <alignment horizontal="center" vertical="center" shrinkToFit="1"/>
    </xf>
    <xf numFmtId="180" fontId="33" fillId="0" borderId="0" xfId="4" applyNumberFormat="1" applyFont="1" applyFill="1" applyBorder="1" applyAlignment="1">
      <alignment horizontal="center" vertical="center" shrinkToFit="1"/>
    </xf>
    <xf numFmtId="180" fontId="33" fillId="0" borderId="33" xfId="4" applyNumberFormat="1" applyFont="1" applyFill="1" applyBorder="1" applyAlignment="1">
      <alignment horizontal="center" vertical="center" shrinkToFit="1"/>
    </xf>
    <xf numFmtId="180" fontId="33" fillId="0" borderId="26" xfId="4" applyNumberFormat="1" applyFont="1" applyFill="1" applyBorder="1" applyAlignment="1">
      <alignment horizontal="center" vertical="center" shrinkToFit="1"/>
    </xf>
    <xf numFmtId="180" fontId="33" fillId="0" borderId="27" xfId="4" applyNumberFormat="1" applyFont="1" applyFill="1" applyBorder="1" applyAlignment="1">
      <alignment horizontal="center" vertical="center" shrinkToFit="1"/>
    </xf>
    <xf numFmtId="180" fontId="33" fillId="0" borderId="34" xfId="4" applyNumberFormat="1" applyFont="1" applyFill="1" applyBorder="1" applyAlignment="1">
      <alignment horizontal="center" vertical="center" shrinkToFit="1"/>
    </xf>
    <xf numFmtId="0" fontId="5" fillId="0" borderId="23" xfId="4" applyFont="1" applyBorder="1" applyAlignment="1">
      <alignment horizontal="center" vertical="center" shrinkToFit="1"/>
    </xf>
    <xf numFmtId="0" fontId="5" fillId="0" borderId="16" xfId="4" applyFont="1" applyBorder="1" applyAlignment="1">
      <alignment horizontal="center" vertical="center" shrinkToFit="1"/>
    </xf>
    <xf numFmtId="0" fontId="5" fillId="0" borderId="2" xfId="4" applyFont="1" applyBorder="1" applyAlignment="1">
      <alignment horizontal="center" vertical="center" shrinkToFit="1"/>
    </xf>
    <xf numFmtId="0" fontId="33" fillId="0" borderId="1" xfId="4" applyFont="1" applyBorder="1" applyAlignment="1">
      <alignment horizontal="center" vertical="center" shrinkToFit="1"/>
    </xf>
    <xf numFmtId="180" fontId="33" fillId="0" borderId="1" xfId="4" applyNumberFormat="1" applyFont="1" applyBorder="1" applyAlignment="1">
      <alignment horizontal="center" vertical="center" shrinkToFit="1"/>
    </xf>
    <xf numFmtId="0" fontId="33" fillId="0" borderId="13" xfId="4" applyFont="1" applyBorder="1" applyAlignment="1">
      <alignment vertical="center" shrinkToFit="1"/>
    </xf>
    <xf numFmtId="0" fontId="33" fillId="0" borderId="32" xfId="4" applyFont="1" applyBorder="1" applyAlignment="1">
      <alignment vertical="center" shrinkToFit="1"/>
    </xf>
    <xf numFmtId="0" fontId="33" fillId="0" borderId="14" xfId="4" applyFont="1" applyBorder="1" applyAlignment="1">
      <alignment vertical="center" shrinkToFit="1"/>
    </xf>
    <xf numFmtId="0" fontId="33" fillId="0" borderId="0" xfId="4" applyFont="1" applyAlignment="1">
      <alignment vertical="center" shrinkToFit="1"/>
    </xf>
    <xf numFmtId="0" fontId="33" fillId="0" borderId="33" xfId="4" applyFont="1" applyBorder="1" applyAlignment="1">
      <alignment vertical="center" shrinkToFit="1"/>
    </xf>
    <xf numFmtId="0" fontId="33" fillId="0" borderId="26" xfId="4" applyFont="1" applyBorder="1" applyAlignment="1">
      <alignment vertical="center" shrinkToFit="1"/>
    </xf>
    <xf numFmtId="0" fontId="33" fillId="0" borderId="27" xfId="4" applyFont="1" applyBorder="1" applyAlignment="1">
      <alignment vertical="center" shrinkToFit="1"/>
    </xf>
    <xf numFmtId="0" fontId="33" fillId="0" borderId="34" xfId="4" applyFont="1" applyBorder="1" applyAlignment="1">
      <alignment vertical="center" shrinkToFit="1"/>
    </xf>
    <xf numFmtId="0" fontId="5" fillId="0" borderId="1" xfId="4" applyFont="1" applyFill="1" applyBorder="1" applyAlignment="1">
      <alignment horizontal="center" vertical="center" shrinkToFit="1"/>
    </xf>
    <xf numFmtId="177" fontId="5" fillId="0" borderId="1" xfId="4" applyNumberFormat="1" applyFont="1" applyBorder="1" applyAlignment="1">
      <alignment horizontal="center" vertical="center" shrinkToFit="1"/>
    </xf>
    <xf numFmtId="180" fontId="6" fillId="0" borderId="23" xfId="4" applyNumberFormat="1" applyFont="1" applyBorder="1" applyAlignment="1">
      <alignment horizontal="center" vertical="center" shrinkToFit="1"/>
    </xf>
    <xf numFmtId="180" fontId="6" fillId="0" borderId="2" xfId="4" applyNumberFormat="1" applyFont="1" applyBorder="1" applyAlignment="1">
      <alignment horizontal="center" vertical="center" shrinkToFit="1"/>
    </xf>
    <xf numFmtId="180" fontId="6" fillId="0" borderId="16" xfId="4" applyNumberFormat="1" applyFont="1" applyBorder="1" applyAlignment="1">
      <alignment horizontal="center" vertical="center" shrinkToFit="1"/>
    </xf>
    <xf numFmtId="0" fontId="6" fillId="0" borderId="23" xfId="4" applyFont="1" applyBorder="1" applyAlignment="1">
      <alignment horizontal="center" vertical="center" shrinkToFit="1"/>
    </xf>
    <xf numFmtId="0" fontId="6" fillId="0" borderId="2" xfId="4" applyFont="1" applyBorder="1" applyAlignment="1">
      <alignment horizontal="center" vertical="center" shrinkToFit="1"/>
    </xf>
    <xf numFmtId="0" fontId="6" fillId="0" borderId="16" xfId="4" applyFont="1" applyBorder="1" applyAlignment="1">
      <alignment horizontal="center" vertical="center" shrinkToFit="1"/>
    </xf>
    <xf numFmtId="0" fontId="33" fillId="0" borderId="13" xfId="4" applyFont="1" applyBorder="1">
      <alignment vertical="center"/>
    </xf>
    <xf numFmtId="0" fontId="33" fillId="0" borderId="14" xfId="4" applyFont="1" applyBorder="1">
      <alignment vertical="center"/>
    </xf>
    <xf numFmtId="0" fontId="33" fillId="0" borderId="0" xfId="4" applyFont="1">
      <alignment vertical="center"/>
    </xf>
    <xf numFmtId="0" fontId="33" fillId="0" borderId="26" xfId="4" applyFont="1" applyBorder="1">
      <alignment vertical="center"/>
    </xf>
    <xf numFmtId="0" fontId="33" fillId="0" borderId="27" xfId="4" applyFont="1" applyBorder="1">
      <alignment vertical="center"/>
    </xf>
    <xf numFmtId="0" fontId="33" fillId="0" borderId="33" xfId="4" applyFont="1" applyBorder="1">
      <alignment vertical="center"/>
    </xf>
    <xf numFmtId="0" fontId="33" fillId="0" borderId="34" xfId="4" applyFont="1" applyBorder="1">
      <alignment vertical="center"/>
    </xf>
    <xf numFmtId="0" fontId="33" fillId="0" borderId="32" xfId="4" applyFont="1" applyBorder="1">
      <alignment vertical="center"/>
    </xf>
    <xf numFmtId="0" fontId="5" fillId="0" borderId="1" xfId="4" applyFont="1" applyBorder="1" applyAlignment="1">
      <alignment horizontal="right" vertical="center" shrinkToFit="1"/>
    </xf>
    <xf numFmtId="0" fontId="33" fillId="2" borderId="23" xfId="4" applyFont="1" applyFill="1" applyBorder="1" applyAlignment="1">
      <alignment horizontal="left" vertical="center" shrinkToFit="1"/>
    </xf>
    <xf numFmtId="0" fontId="33" fillId="2" borderId="2" xfId="4" applyFont="1" applyFill="1" applyBorder="1" applyAlignment="1">
      <alignment horizontal="left" vertical="center" shrinkToFit="1"/>
    </xf>
    <xf numFmtId="0" fontId="33" fillId="2" borderId="16" xfId="4" applyFont="1" applyFill="1" applyBorder="1" applyAlignment="1">
      <alignment horizontal="left" vertical="center" shrinkToFit="1"/>
    </xf>
    <xf numFmtId="0" fontId="33" fillId="0" borderId="23" xfId="4" applyFont="1" applyFill="1" applyBorder="1" applyAlignment="1">
      <alignment horizontal="center" vertical="center" shrinkToFit="1"/>
    </xf>
    <xf numFmtId="0" fontId="33" fillId="0" borderId="2" xfId="4" applyFont="1" applyFill="1" applyBorder="1" applyAlignment="1">
      <alignment horizontal="center" vertical="center" shrinkToFit="1"/>
    </xf>
    <xf numFmtId="0" fontId="33" fillId="0" borderId="16" xfId="4" applyFont="1" applyFill="1" applyBorder="1" applyAlignment="1">
      <alignment horizontal="center" vertical="center" shrinkToFit="1"/>
    </xf>
    <xf numFmtId="0" fontId="33" fillId="2" borderId="23" xfId="4" applyFont="1" applyFill="1" applyBorder="1" applyAlignment="1">
      <alignment horizontal="center" vertical="center" shrinkToFit="1"/>
    </xf>
    <xf numFmtId="0" fontId="33" fillId="2" borderId="2" xfId="4" applyFont="1" applyFill="1" applyBorder="1" applyAlignment="1">
      <alignment horizontal="center" vertical="center" shrinkToFit="1"/>
    </xf>
    <xf numFmtId="0" fontId="33" fillId="2" borderId="16" xfId="4" applyFont="1" applyFill="1" applyBorder="1" applyAlignment="1">
      <alignment horizontal="center" vertical="center" shrinkToFit="1"/>
    </xf>
    <xf numFmtId="183" fontId="6" fillId="0" borderId="23" xfId="4" applyNumberFormat="1" applyFont="1" applyBorder="1" applyAlignment="1">
      <alignment horizontal="center" vertical="center" shrinkToFit="1"/>
    </xf>
    <xf numFmtId="183" fontId="6" fillId="0" borderId="2" xfId="4" applyNumberFormat="1" applyFont="1" applyBorder="1" applyAlignment="1">
      <alignment horizontal="center" vertical="center" shrinkToFit="1"/>
    </xf>
    <xf numFmtId="183" fontId="6" fillId="0" borderId="16" xfId="4" applyNumberFormat="1" applyFont="1" applyBorder="1" applyAlignment="1">
      <alignment horizontal="center" vertical="center" shrinkToFit="1"/>
    </xf>
    <xf numFmtId="191" fontId="6" fillId="0" borderId="23" xfId="4" applyNumberFormat="1" applyFont="1" applyBorder="1" applyAlignment="1">
      <alignment horizontal="center" vertical="center" shrinkToFit="1"/>
    </xf>
    <xf numFmtId="191" fontId="6" fillId="0" borderId="2" xfId="4" applyNumberFormat="1" applyFont="1" applyBorder="1" applyAlignment="1">
      <alignment horizontal="center" vertical="center" shrinkToFit="1"/>
    </xf>
    <xf numFmtId="191" fontId="6" fillId="0" borderId="16" xfId="4" applyNumberFormat="1" applyFont="1" applyBorder="1" applyAlignment="1">
      <alignment horizontal="center" vertical="center" shrinkToFit="1"/>
    </xf>
    <xf numFmtId="0" fontId="6" fillId="7" borderId="23" xfId="4" applyFont="1" applyFill="1" applyBorder="1" applyAlignment="1">
      <alignment horizontal="center" vertical="center" shrinkToFit="1"/>
    </xf>
    <xf numFmtId="0" fontId="6" fillId="7" borderId="2" xfId="4" applyFont="1" applyFill="1" applyBorder="1" applyAlignment="1">
      <alignment horizontal="center" vertical="center" shrinkToFit="1"/>
    </xf>
    <xf numFmtId="0" fontId="6" fillId="7" borderId="16" xfId="4" applyFont="1" applyFill="1" applyBorder="1" applyAlignment="1">
      <alignment horizontal="center" vertical="center" shrinkToFit="1"/>
    </xf>
    <xf numFmtId="0" fontId="104" fillId="0" borderId="0" xfId="4" applyFont="1" applyAlignment="1">
      <alignment horizontal="center" vertical="center"/>
    </xf>
    <xf numFmtId="0" fontId="25" fillId="0" borderId="0" xfId="4" applyFont="1" applyFill="1" applyBorder="1" applyAlignment="1">
      <alignment horizontal="distributed" vertical="center"/>
    </xf>
    <xf numFmtId="0" fontId="5" fillId="5" borderId="0" xfId="4" applyFont="1" applyFill="1" applyBorder="1" applyAlignment="1">
      <alignment horizontal="left" vertical="center"/>
    </xf>
    <xf numFmtId="0" fontId="23" fillId="13" borderId="0" xfId="4" applyNumberFormat="1" applyFont="1" applyFill="1" applyAlignment="1">
      <alignment horizontal="center" vertical="center"/>
    </xf>
    <xf numFmtId="0" fontId="23" fillId="13" borderId="0" xfId="4" applyNumberFormat="1" applyFont="1" applyFill="1" applyAlignment="1">
      <alignment horizontal="center" vertical="center" shrinkToFit="1"/>
    </xf>
    <xf numFmtId="0" fontId="5" fillId="5" borderId="0" xfId="4" applyNumberFormat="1" applyFont="1" applyFill="1" applyBorder="1" applyAlignment="1">
      <alignment horizontal="left" vertical="center"/>
    </xf>
    <xf numFmtId="0" fontId="6" fillId="0" borderId="23" xfId="4" applyFont="1" applyBorder="1" applyAlignment="1">
      <alignment horizontal="center" vertical="center"/>
    </xf>
    <xf numFmtId="0" fontId="6" fillId="0" borderId="2" xfId="4" applyFont="1" applyBorder="1" applyAlignment="1">
      <alignment horizontal="center" vertical="center"/>
    </xf>
    <xf numFmtId="0" fontId="6" fillId="0" borderId="16" xfId="4" applyFont="1" applyBorder="1" applyAlignment="1">
      <alignment horizontal="center" vertical="center"/>
    </xf>
    <xf numFmtId="0" fontId="33" fillId="3" borderId="12" xfId="4" applyFont="1" applyFill="1" applyBorder="1" applyAlignment="1">
      <alignment horizontal="center" vertical="center" textRotation="255" shrinkToFit="1"/>
    </xf>
    <xf numFmtId="0" fontId="33" fillId="3" borderId="13" xfId="4" applyFont="1" applyFill="1" applyBorder="1" applyAlignment="1">
      <alignment horizontal="center" vertical="center" textRotation="255" shrinkToFit="1"/>
    </xf>
    <xf numFmtId="0" fontId="33" fillId="3" borderId="14" xfId="4" applyFont="1" applyFill="1" applyBorder="1" applyAlignment="1">
      <alignment horizontal="center" vertical="center" textRotation="255" shrinkToFit="1"/>
    </xf>
    <xf numFmtId="0" fontId="33" fillId="3" borderId="0" xfId="4" applyFont="1" applyFill="1" applyBorder="1" applyAlignment="1">
      <alignment horizontal="center" vertical="center" textRotation="255" shrinkToFit="1"/>
    </xf>
    <xf numFmtId="0" fontId="33" fillId="3" borderId="26" xfId="4" applyFont="1" applyFill="1" applyBorder="1" applyAlignment="1">
      <alignment horizontal="center" vertical="center" textRotation="255" shrinkToFit="1"/>
    </xf>
    <xf numFmtId="0" fontId="33" fillId="3" borderId="27" xfId="4" applyFont="1" applyFill="1" applyBorder="1" applyAlignment="1">
      <alignment horizontal="center" vertical="center" textRotation="255" shrinkToFit="1"/>
    </xf>
    <xf numFmtId="0" fontId="33" fillId="2" borderId="49" xfId="4" applyNumberFormat="1" applyFont="1" applyFill="1" applyBorder="1" applyAlignment="1">
      <alignment horizontal="center" vertical="center"/>
    </xf>
    <xf numFmtId="0" fontId="33" fillId="2" borderId="25" xfId="4" applyNumberFormat="1" applyFont="1" applyFill="1" applyBorder="1" applyAlignment="1">
      <alignment horizontal="center" vertical="center"/>
    </xf>
    <xf numFmtId="0" fontId="33" fillId="2" borderId="52" xfId="4" applyNumberFormat="1" applyFont="1" applyFill="1" applyBorder="1" applyAlignment="1">
      <alignment horizontal="center" vertical="center"/>
    </xf>
    <xf numFmtId="0" fontId="33" fillId="2" borderId="32" xfId="4" applyFont="1" applyFill="1" applyBorder="1" applyAlignment="1">
      <alignment horizontal="center" vertical="center" wrapText="1" shrinkToFit="1"/>
    </xf>
    <xf numFmtId="0" fontId="33" fillId="2" borderId="33" xfId="4" applyFont="1" applyFill="1" applyBorder="1" applyAlignment="1">
      <alignment horizontal="center" vertical="center" wrapText="1" shrinkToFit="1"/>
    </xf>
    <xf numFmtId="0" fontId="33" fillId="2" borderId="34" xfId="4" applyFont="1" applyFill="1" applyBorder="1" applyAlignment="1">
      <alignment horizontal="center" vertical="center" wrapText="1" shrinkToFit="1"/>
    </xf>
  </cellXfs>
  <cellStyles count="5">
    <cellStyle name="パーセント 2" xfId="1" xr:uid="{00000000-0005-0000-0000-000000000000}"/>
    <cellStyle name="ハイパーリンク" xfId="2" builtinId="8"/>
    <cellStyle name="桁区切り 2" xfId="3" xr:uid="{00000000-0005-0000-0000-000002000000}"/>
    <cellStyle name="標準" xfId="0" builtinId="0"/>
    <cellStyle name="標準 2" xfId="4" xr:uid="{00000000-0005-0000-0000-000004000000}"/>
  </cellStyles>
  <dxfs count="26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patternType="none">
          <bgColor indexed="6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indexed="5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0" tint="-0.499984740745262"/>
        </patternFill>
      </fill>
    </dxf>
    <dxf>
      <fill>
        <patternFill>
          <bgColor indexed="5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99"/>
        </patternFill>
      </fill>
    </dxf>
    <dxf>
      <fill>
        <patternFill>
          <bgColor indexed="55"/>
        </patternFill>
      </fill>
    </dxf>
    <dxf>
      <fill>
        <patternFill>
          <bgColor indexed="43"/>
        </patternFill>
      </fill>
    </dxf>
    <dxf>
      <fill>
        <patternFill>
          <bgColor theme="0" tint="-0.499984740745262"/>
        </patternFill>
      </fill>
    </dxf>
    <dxf>
      <fill>
        <patternFill>
          <bgColor indexed="55"/>
        </patternFill>
      </fill>
    </dxf>
    <dxf>
      <border>
        <left style="thin">
          <color indexed="64"/>
        </left>
        <right style="thin">
          <color indexed="64"/>
        </right>
        <top style="thin">
          <color indexed="64"/>
        </top>
        <bottom style="thin">
          <color indexed="64"/>
        </bottom>
      </border>
    </dxf>
    <dxf>
      <fill>
        <patternFill>
          <bgColor indexed="5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6</xdr:col>
      <xdr:colOff>0</xdr:colOff>
      <xdr:row>650</xdr:row>
      <xdr:rowOff>76200</xdr:rowOff>
    </xdr:from>
    <xdr:to>
      <xdr:col>37</xdr:col>
      <xdr:colOff>57150</xdr:colOff>
      <xdr:row>676</xdr:row>
      <xdr:rowOff>0</xdr:rowOff>
    </xdr:to>
    <xdr:grpSp>
      <xdr:nvGrpSpPr>
        <xdr:cNvPr id="48308" name="Group 357">
          <a:extLst>
            <a:ext uri="{FF2B5EF4-FFF2-40B4-BE49-F238E27FC236}">
              <a16:creationId xmlns:a16="http://schemas.microsoft.com/office/drawing/2014/main" id="{00000000-0008-0000-0100-0000B4BC0000}"/>
            </a:ext>
          </a:extLst>
        </xdr:cNvPr>
        <xdr:cNvGrpSpPr>
          <a:grpSpLocks noChangeAspect="1"/>
        </xdr:cNvGrpSpPr>
      </xdr:nvGrpSpPr>
      <xdr:grpSpPr bwMode="auto">
        <a:xfrm>
          <a:off x="1254672" y="54377897"/>
          <a:ext cx="7184478" cy="0"/>
          <a:chOff x="143" y="10004"/>
          <a:chExt cx="627" cy="475"/>
        </a:xfrm>
      </xdr:grpSpPr>
      <xdr:pic>
        <xdr:nvPicPr>
          <xdr:cNvPr id="48309" name="Picture 354">
            <a:extLst>
              <a:ext uri="{FF2B5EF4-FFF2-40B4-BE49-F238E27FC236}">
                <a16:creationId xmlns:a16="http://schemas.microsoft.com/office/drawing/2014/main" id="{00000000-0008-0000-0100-0000B5B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 y="10013"/>
            <a:ext cx="606" cy="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8310" name="Rectangle 356">
            <a:extLst>
              <a:ext uri="{FF2B5EF4-FFF2-40B4-BE49-F238E27FC236}">
                <a16:creationId xmlns:a16="http://schemas.microsoft.com/office/drawing/2014/main" id="{00000000-0008-0000-0100-0000B6BC0000}"/>
              </a:ext>
            </a:extLst>
          </xdr:cNvPr>
          <xdr:cNvSpPr>
            <a:spLocks noChangeArrowheads="1"/>
          </xdr:cNvSpPr>
        </xdr:nvSpPr>
        <xdr:spPr bwMode="auto">
          <a:xfrm>
            <a:off x="143" y="10004"/>
            <a:ext cx="627" cy="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47625</xdr:colOff>
      <xdr:row>87</xdr:row>
      <xdr:rowOff>104775</xdr:rowOff>
    </xdr:from>
    <xdr:to>
      <xdr:col>9</xdr:col>
      <xdr:colOff>228600</xdr:colOff>
      <xdr:row>91</xdr:row>
      <xdr:rowOff>9525</xdr:rowOff>
    </xdr:to>
    <xdr:sp macro="" textlink="">
      <xdr:nvSpPr>
        <xdr:cNvPr id="49452" name="AutoShape 3">
          <a:extLst>
            <a:ext uri="{FF2B5EF4-FFF2-40B4-BE49-F238E27FC236}">
              <a16:creationId xmlns:a16="http://schemas.microsoft.com/office/drawing/2014/main" id="{00000000-0008-0000-0200-00002CC10000}"/>
            </a:ext>
          </a:extLst>
        </xdr:cNvPr>
        <xdr:cNvSpPr>
          <a:spLocks noChangeArrowheads="1"/>
        </xdr:cNvSpPr>
      </xdr:nvSpPr>
      <xdr:spPr bwMode="auto">
        <a:xfrm flipV="1">
          <a:off x="2714625" y="16021050"/>
          <a:ext cx="180975" cy="5905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47625</xdr:colOff>
      <xdr:row>99</xdr:row>
      <xdr:rowOff>104775</xdr:rowOff>
    </xdr:from>
    <xdr:to>
      <xdr:col>9</xdr:col>
      <xdr:colOff>228600</xdr:colOff>
      <xdr:row>103</xdr:row>
      <xdr:rowOff>9525</xdr:rowOff>
    </xdr:to>
    <xdr:sp macro="" textlink="">
      <xdr:nvSpPr>
        <xdr:cNvPr id="49453" name="AutoShape 22">
          <a:extLst>
            <a:ext uri="{FF2B5EF4-FFF2-40B4-BE49-F238E27FC236}">
              <a16:creationId xmlns:a16="http://schemas.microsoft.com/office/drawing/2014/main" id="{00000000-0008-0000-0200-00002DC10000}"/>
            </a:ext>
          </a:extLst>
        </xdr:cNvPr>
        <xdr:cNvSpPr>
          <a:spLocks noChangeArrowheads="1"/>
        </xdr:cNvSpPr>
      </xdr:nvSpPr>
      <xdr:spPr bwMode="auto">
        <a:xfrm flipV="1">
          <a:off x="2714625" y="18097500"/>
          <a:ext cx="180975" cy="5905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47625</xdr:colOff>
      <xdr:row>111</xdr:row>
      <xdr:rowOff>104775</xdr:rowOff>
    </xdr:from>
    <xdr:to>
      <xdr:col>9</xdr:col>
      <xdr:colOff>228600</xdr:colOff>
      <xdr:row>115</xdr:row>
      <xdr:rowOff>9525</xdr:rowOff>
    </xdr:to>
    <xdr:sp macro="" textlink="">
      <xdr:nvSpPr>
        <xdr:cNvPr id="49454" name="AutoShape 23">
          <a:extLst>
            <a:ext uri="{FF2B5EF4-FFF2-40B4-BE49-F238E27FC236}">
              <a16:creationId xmlns:a16="http://schemas.microsoft.com/office/drawing/2014/main" id="{00000000-0008-0000-0200-00002EC10000}"/>
            </a:ext>
          </a:extLst>
        </xdr:cNvPr>
        <xdr:cNvSpPr>
          <a:spLocks noChangeArrowheads="1"/>
        </xdr:cNvSpPr>
      </xdr:nvSpPr>
      <xdr:spPr bwMode="auto">
        <a:xfrm flipV="1">
          <a:off x="2714625" y="20173950"/>
          <a:ext cx="180975" cy="590550"/>
        </a:xfrm>
        <a:custGeom>
          <a:avLst/>
          <a:gdLst>
            <a:gd name="T0" fmla="*/ 2147483646 w 21600"/>
            <a:gd name="T1" fmla="*/ 0 h 21600"/>
            <a:gd name="T2" fmla="*/ 2147483646 w 21600"/>
            <a:gd name="T3" fmla="*/ 0 h 21600"/>
            <a:gd name="T4" fmla="*/ 2147483646 w 21600"/>
            <a:gd name="T5" fmla="*/ 0 h 21600"/>
            <a:gd name="T6" fmla="*/ 2147483646 w 21600"/>
            <a:gd name="T7" fmla="*/ 0 h 21600"/>
            <a:gd name="T8" fmla="*/ 17694720 60000 65536"/>
            <a:gd name="T9" fmla="*/ 5898240 60000 65536"/>
            <a:gd name="T10" fmla="*/ 5898240 60000 65536"/>
            <a:gd name="T11" fmla="*/ 0 60000 65536"/>
            <a:gd name="T12" fmla="*/ 12427 w 21600"/>
            <a:gd name="T13" fmla="*/ 0 h 21600"/>
            <a:gd name="T14" fmla="*/ 18227 w 21600"/>
            <a:gd name="T15" fmla="*/ 0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47625</xdr:colOff>
      <xdr:row>123</xdr:row>
      <xdr:rowOff>104775</xdr:rowOff>
    </xdr:from>
    <xdr:to>
      <xdr:col>9</xdr:col>
      <xdr:colOff>228600</xdr:colOff>
      <xdr:row>127</xdr:row>
      <xdr:rowOff>9525</xdr:rowOff>
    </xdr:to>
    <xdr:sp macro="" textlink="">
      <xdr:nvSpPr>
        <xdr:cNvPr id="49455" name="AutoShape 24">
          <a:extLst>
            <a:ext uri="{FF2B5EF4-FFF2-40B4-BE49-F238E27FC236}">
              <a16:creationId xmlns:a16="http://schemas.microsoft.com/office/drawing/2014/main" id="{00000000-0008-0000-0200-00002FC10000}"/>
            </a:ext>
          </a:extLst>
        </xdr:cNvPr>
        <xdr:cNvSpPr>
          <a:spLocks noChangeArrowheads="1"/>
        </xdr:cNvSpPr>
      </xdr:nvSpPr>
      <xdr:spPr bwMode="auto">
        <a:xfrm flipV="1">
          <a:off x="2714625" y="22240875"/>
          <a:ext cx="180975" cy="590550"/>
        </a:xfrm>
        <a:custGeom>
          <a:avLst/>
          <a:gdLst>
            <a:gd name="T0" fmla="*/ 2147483646 w 21600"/>
            <a:gd name="T1" fmla="*/ 0 h 21600"/>
            <a:gd name="T2" fmla="*/ 2147483646 w 21600"/>
            <a:gd name="T3" fmla="*/ 0 h 21600"/>
            <a:gd name="T4" fmla="*/ 2147483646 w 21600"/>
            <a:gd name="T5" fmla="*/ 0 h 21600"/>
            <a:gd name="T6" fmla="*/ 2147483646 w 21600"/>
            <a:gd name="T7" fmla="*/ 0 h 21600"/>
            <a:gd name="T8" fmla="*/ 17694720 60000 65536"/>
            <a:gd name="T9" fmla="*/ 5898240 60000 65536"/>
            <a:gd name="T10" fmla="*/ 5898240 60000 65536"/>
            <a:gd name="T11" fmla="*/ 0 60000 65536"/>
            <a:gd name="T12" fmla="*/ 12427 w 21600"/>
            <a:gd name="T13" fmla="*/ 0 h 21600"/>
            <a:gd name="T14" fmla="*/ 18227 w 21600"/>
            <a:gd name="T15" fmla="*/ 0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47625</xdr:colOff>
      <xdr:row>135</xdr:row>
      <xdr:rowOff>104775</xdr:rowOff>
    </xdr:from>
    <xdr:to>
      <xdr:col>9</xdr:col>
      <xdr:colOff>228600</xdr:colOff>
      <xdr:row>139</xdr:row>
      <xdr:rowOff>9525</xdr:rowOff>
    </xdr:to>
    <xdr:sp macro="" textlink="">
      <xdr:nvSpPr>
        <xdr:cNvPr id="49456" name="AutoShape 25">
          <a:extLst>
            <a:ext uri="{FF2B5EF4-FFF2-40B4-BE49-F238E27FC236}">
              <a16:creationId xmlns:a16="http://schemas.microsoft.com/office/drawing/2014/main" id="{00000000-0008-0000-0200-000030C10000}"/>
            </a:ext>
          </a:extLst>
        </xdr:cNvPr>
        <xdr:cNvSpPr>
          <a:spLocks noChangeArrowheads="1"/>
        </xdr:cNvSpPr>
      </xdr:nvSpPr>
      <xdr:spPr bwMode="auto">
        <a:xfrm flipV="1">
          <a:off x="2714625" y="24307800"/>
          <a:ext cx="180975" cy="590550"/>
        </a:xfrm>
        <a:custGeom>
          <a:avLst/>
          <a:gdLst>
            <a:gd name="T0" fmla="*/ 2147483646 w 21600"/>
            <a:gd name="T1" fmla="*/ 0 h 21600"/>
            <a:gd name="T2" fmla="*/ 2147483646 w 21600"/>
            <a:gd name="T3" fmla="*/ 0 h 21600"/>
            <a:gd name="T4" fmla="*/ 2147483646 w 21600"/>
            <a:gd name="T5" fmla="*/ 0 h 21600"/>
            <a:gd name="T6" fmla="*/ 2147483646 w 21600"/>
            <a:gd name="T7" fmla="*/ 0 h 21600"/>
            <a:gd name="T8" fmla="*/ 17694720 60000 65536"/>
            <a:gd name="T9" fmla="*/ 5898240 60000 65536"/>
            <a:gd name="T10" fmla="*/ 5898240 60000 65536"/>
            <a:gd name="T11" fmla="*/ 0 60000 65536"/>
            <a:gd name="T12" fmla="*/ 12427 w 21600"/>
            <a:gd name="T13" fmla="*/ 0 h 21600"/>
            <a:gd name="T14" fmla="*/ 18227 w 21600"/>
            <a:gd name="T15" fmla="*/ 0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16566</xdr:colOff>
      <xdr:row>53</xdr:row>
      <xdr:rowOff>66249</xdr:rowOff>
    </xdr:from>
    <xdr:to>
      <xdr:col>40</xdr:col>
      <xdr:colOff>182218</xdr:colOff>
      <xdr:row>61</xdr:row>
      <xdr:rowOff>124240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1267240" y="10055075"/>
          <a:ext cx="7007087" cy="1383208"/>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300" b="0" i="0" u="none" strike="noStrike" baseline="0">
              <a:solidFill>
                <a:srgbClr val="FF0000"/>
              </a:solidFill>
              <a:latin typeface="ＭＳ ゴシック"/>
              <a:ea typeface="ＭＳ ゴシック"/>
            </a:rPr>
            <a:t>※記載方法，留意事項など，詳細については，</a:t>
          </a:r>
        </a:p>
        <a:p>
          <a:pPr algn="l" rtl="0">
            <a:lnSpc>
              <a:spcPts val="1400"/>
            </a:lnSpc>
            <a:defRPr sz="1000"/>
          </a:pPr>
          <a:r>
            <a:rPr lang="ja-JP" altLang="en-US" sz="1300" b="0" i="0" u="none" strike="noStrike" baseline="0">
              <a:solidFill>
                <a:srgbClr val="FF0000"/>
              </a:solidFill>
              <a:latin typeface="ＭＳ ゴシック"/>
              <a:ea typeface="ＭＳ ゴシック"/>
            </a:rPr>
            <a:t>　</a:t>
          </a:r>
          <a:r>
            <a:rPr lang="ja-JP" altLang="en-US" sz="1300" b="0" i="0" u="sng" strike="noStrike" baseline="0">
              <a:solidFill>
                <a:srgbClr val="FF0000"/>
              </a:solidFill>
              <a:latin typeface="ＭＳ ゴシック"/>
              <a:ea typeface="ＭＳ ゴシック"/>
            </a:rPr>
            <a:t>「技術提案書提出説明書」</a:t>
          </a:r>
          <a:r>
            <a:rPr lang="ja-JP" altLang="en-US" sz="1300" b="0" i="0" u="none" strike="noStrike" baseline="0">
              <a:solidFill>
                <a:srgbClr val="FF0000"/>
              </a:solidFill>
              <a:latin typeface="ＭＳ ゴシック"/>
              <a:ea typeface="ＭＳ ゴシック"/>
            </a:rPr>
            <a:t>を十分ご確認ください。</a:t>
          </a:r>
          <a:endParaRPr lang="ja-JP" altLang="en-US" sz="1300">
            <a:solidFill>
              <a:srgbClr val="FF0000"/>
            </a:solidFill>
          </a:endParaRPr>
        </a:p>
      </xdr:txBody>
    </xdr:sp>
    <xdr:clientData/>
  </xdr:twoCellAnchor>
  <xdr:twoCellAnchor>
    <xdr:from>
      <xdr:col>6</xdr:col>
      <xdr:colOff>0</xdr:colOff>
      <xdr:row>56</xdr:row>
      <xdr:rowOff>66259</xdr:rowOff>
    </xdr:from>
    <xdr:to>
      <xdr:col>40</xdr:col>
      <xdr:colOff>0</xdr:colOff>
      <xdr:row>61</xdr:row>
      <xdr:rowOff>57149</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1476375" y="10381834"/>
          <a:ext cx="6457950" cy="80051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300" b="0" i="0" u="none" strike="noStrike" baseline="0">
              <a:solidFill>
                <a:srgbClr val="000000"/>
              </a:solidFill>
              <a:latin typeface="ＭＳ ゴシック"/>
              <a:ea typeface="ＭＳ ゴシック"/>
            </a:rPr>
            <a:t>【作成にあたり特に留意すべき点】</a:t>
          </a:r>
          <a:endParaRPr lang="ja-JP" altLang="en-US" sz="1300" b="0" i="0" u="none" strike="noStrike" baseline="0">
            <a:solidFill>
              <a:srgbClr val="000000"/>
            </a:solidFill>
            <a:latin typeface="ＭＳ 明朝"/>
            <a:ea typeface="ＭＳ 明朝"/>
          </a:endParaRPr>
        </a:p>
        <a:p>
          <a:pPr algn="l" rtl="0">
            <a:lnSpc>
              <a:spcPts val="1300"/>
            </a:lnSpc>
            <a:defRPr sz="1000"/>
          </a:pPr>
          <a:r>
            <a:rPr lang="ja-JP" altLang="en-US" sz="1050" b="0" i="0" u="none" strike="noStrike" baseline="0">
              <a:solidFill>
                <a:srgbClr val="000000"/>
              </a:solidFill>
              <a:latin typeface="ＭＳ 明朝"/>
              <a:ea typeface="ＭＳ 明朝"/>
            </a:rPr>
            <a:t>　　①．提案は，当様式の枠内に記載する。</a:t>
          </a:r>
        </a:p>
        <a:p>
          <a:pPr algn="l" rtl="0">
            <a:lnSpc>
              <a:spcPts val="1300"/>
            </a:lnSpc>
            <a:defRPr sz="1000"/>
          </a:pPr>
          <a:r>
            <a:rPr lang="ja-JP" altLang="en-US" sz="1050" b="0" i="0" u="none" strike="noStrike" baseline="0">
              <a:solidFill>
                <a:srgbClr val="000000"/>
              </a:solidFill>
              <a:latin typeface="ＭＳ 明朝"/>
              <a:ea typeface="ＭＳ 明朝"/>
            </a:rPr>
            <a:t>　　②．補足資料は，Ａ３判１枚（片面）までとする。</a:t>
          </a:r>
        </a:p>
        <a:p>
          <a:pPr algn="l" rtl="0">
            <a:lnSpc>
              <a:spcPts val="1200"/>
            </a:lnSpc>
            <a:defRPr sz="1000"/>
          </a:pPr>
          <a:r>
            <a:rPr lang="ja-JP" altLang="en-US" sz="1050" b="0" i="0" u="none" strike="noStrike" baseline="0">
              <a:solidFill>
                <a:srgbClr val="000000"/>
              </a:solidFill>
              <a:latin typeface="ＭＳ 明朝"/>
              <a:ea typeface="ＭＳ 明朝"/>
            </a:rPr>
            <a:t>　　③．提案者の企業名は記載しない（補足資料に添付する資料（写真など）にも留意する）。</a:t>
          </a:r>
        </a:p>
        <a:p>
          <a:pPr algn="l" rtl="0">
            <a:lnSpc>
              <a:spcPts val="1300"/>
            </a:lnSpc>
            <a:defRPr sz="1000"/>
          </a:pPr>
          <a:endParaRPr lang="ja-JP" altLang="en-US" sz="1050" b="0" i="0" u="none" strike="noStrike" baseline="0">
            <a:solidFill>
              <a:srgbClr val="000000"/>
            </a:solidFill>
            <a:latin typeface="ＭＳ 明朝"/>
            <a:ea typeface="ＭＳ 明朝"/>
          </a:endParaRPr>
        </a:p>
        <a:p>
          <a:pPr algn="l" rtl="0">
            <a:lnSpc>
              <a:spcPts val="1100"/>
            </a:lnSpc>
            <a:defRPr sz="1000"/>
          </a:pPr>
          <a:endParaRPr lang="ja-JP" altLang="en-US"/>
        </a:p>
      </xdr:txBody>
    </xdr:sp>
    <xdr:clientData/>
  </xdr:twoCellAnchor>
  <xdr:twoCellAnchor>
    <xdr:from>
      <xdr:col>5</xdr:col>
      <xdr:colOff>16566</xdr:colOff>
      <xdr:row>113</xdr:row>
      <xdr:rowOff>66261</xdr:rowOff>
    </xdr:from>
    <xdr:to>
      <xdr:col>40</xdr:col>
      <xdr:colOff>182218</xdr:colOff>
      <xdr:row>121</xdr:row>
      <xdr:rowOff>124252</xdr:rowOff>
    </xdr:to>
    <xdr:sp macro="" textlink="">
      <xdr:nvSpPr>
        <xdr:cNvPr id="10" name="Text Box 1">
          <a:extLst>
            <a:ext uri="{FF2B5EF4-FFF2-40B4-BE49-F238E27FC236}">
              <a16:creationId xmlns:a16="http://schemas.microsoft.com/office/drawing/2014/main" id="{00000000-0008-0000-0500-00000A000000}"/>
            </a:ext>
          </a:extLst>
        </xdr:cNvPr>
        <xdr:cNvSpPr txBox="1">
          <a:spLocks noChangeArrowheads="1"/>
        </xdr:cNvSpPr>
      </xdr:nvSpPr>
      <xdr:spPr bwMode="auto">
        <a:xfrm>
          <a:off x="1267240" y="20988131"/>
          <a:ext cx="7007087" cy="1383208"/>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300" b="0" i="0" u="none" strike="noStrike" baseline="0">
              <a:solidFill>
                <a:srgbClr val="FF0000"/>
              </a:solidFill>
              <a:latin typeface="ＭＳ ゴシック"/>
              <a:ea typeface="ＭＳ ゴシック"/>
            </a:rPr>
            <a:t>※記載方法，留意事項など，詳細については，</a:t>
          </a:r>
        </a:p>
        <a:p>
          <a:pPr algn="l" rtl="0">
            <a:lnSpc>
              <a:spcPts val="1400"/>
            </a:lnSpc>
            <a:defRPr sz="1000"/>
          </a:pPr>
          <a:r>
            <a:rPr lang="ja-JP" altLang="en-US" sz="1300" b="0" i="0" u="none" strike="noStrike" baseline="0">
              <a:solidFill>
                <a:srgbClr val="FF0000"/>
              </a:solidFill>
              <a:latin typeface="ＭＳ ゴシック"/>
              <a:ea typeface="ＭＳ ゴシック"/>
            </a:rPr>
            <a:t>　</a:t>
          </a:r>
          <a:r>
            <a:rPr lang="ja-JP" altLang="en-US" sz="1300" b="0" i="0" u="sng" strike="noStrike" baseline="0">
              <a:solidFill>
                <a:srgbClr val="FF0000"/>
              </a:solidFill>
              <a:latin typeface="ＭＳ ゴシック"/>
              <a:ea typeface="ＭＳ ゴシック"/>
            </a:rPr>
            <a:t>「技術提案書提出説明書」</a:t>
          </a:r>
          <a:r>
            <a:rPr lang="ja-JP" altLang="en-US" sz="1300" b="0" i="0" u="none" strike="noStrike" baseline="0">
              <a:solidFill>
                <a:srgbClr val="FF0000"/>
              </a:solidFill>
              <a:latin typeface="ＭＳ ゴシック"/>
              <a:ea typeface="ＭＳ ゴシック"/>
            </a:rPr>
            <a:t>を十分ご確認ください。</a:t>
          </a:r>
          <a:endParaRPr lang="ja-JP" altLang="en-US" sz="1300">
            <a:solidFill>
              <a:srgbClr val="FF0000"/>
            </a:solidFill>
          </a:endParaRPr>
        </a:p>
      </xdr:txBody>
    </xdr:sp>
    <xdr:clientData/>
  </xdr:twoCellAnchor>
  <xdr:twoCellAnchor>
    <xdr:from>
      <xdr:col>6</xdr:col>
      <xdr:colOff>0</xdr:colOff>
      <xdr:row>116</xdr:row>
      <xdr:rowOff>66273</xdr:rowOff>
    </xdr:from>
    <xdr:to>
      <xdr:col>40</xdr:col>
      <xdr:colOff>0</xdr:colOff>
      <xdr:row>121</xdr:row>
      <xdr:rowOff>66675</xdr:rowOff>
    </xdr:to>
    <xdr:sp macro="" textlink="">
      <xdr:nvSpPr>
        <xdr:cNvPr id="11" name="Text Box 2">
          <a:extLst>
            <a:ext uri="{FF2B5EF4-FFF2-40B4-BE49-F238E27FC236}">
              <a16:creationId xmlns:a16="http://schemas.microsoft.com/office/drawing/2014/main" id="{00000000-0008-0000-0500-00000B000000}"/>
            </a:ext>
          </a:extLst>
        </xdr:cNvPr>
        <xdr:cNvSpPr txBox="1">
          <a:spLocks noChangeArrowheads="1"/>
        </xdr:cNvSpPr>
      </xdr:nvSpPr>
      <xdr:spPr bwMode="auto">
        <a:xfrm>
          <a:off x="1476375" y="21126048"/>
          <a:ext cx="6457950" cy="81002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300" b="0" i="0" u="none" strike="noStrike" baseline="0">
              <a:solidFill>
                <a:srgbClr val="000000"/>
              </a:solidFill>
              <a:latin typeface="ＭＳ ゴシック"/>
              <a:ea typeface="ＭＳ ゴシック"/>
            </a:rPr>
            <a:t>【作成にあたり特に留意すべき点】</a:t>
          </a:r>
          <a:endParaRPr lang="ja-JP" altLang="en-US" sz="1300" b="0" i="0" u="none" strike="noStrike" baseline="0">
            <a:solidFill>
              <a:srgbClr val="000000"/>
            </a:solidFill>
            <a:latin typeface="ＭＳ 明朝"/>
            <a:ea typeface="ＭＳ 明朝"/>
          </a:endParaRPr>
        </a:p>
        <a:p>
          <a:pPr algn="l" rtl="0">
            <a:lnSpc>
              <a:spcPts val="1300"/>
            </a:lnSpc>
            <a:defRPr sz="1000"/>
          </a:pPr>
          <a:r>
            <a:rPr lang="ja-JP" altLang="en-US" sz="1050" b="0" i="0" u="none" strike="noStrike" baseline="0">
              <a:solidFill>
                <a:srgbClr val="000000"/>
              </a:solidFill>
              <a:latin typeface="ＭＳ 明朝"/>
              <a:ea typeface="ＭＳ 明朝"/>
            </a:rPr>
            <a:t>　　①．提案は，当様式の枠内に記載する。</a:t>
          </a:r>
        </a:p>
        <a:p>
          <a:pPr algn="l" rtl="0">
            <a:lnSpc>
              <a:spcPts val="1300"/>
            </a:lnSpc>
            <a:defRPr sz="1000"/>
          </a:pPr>
          <a:r>
            <a:rPr lang="ja-JP" altLang="en-US" sz="1050" b="0" i="0" u="none" strike="noStrike" baseline="0">
              <a:solidFill>
                <a:srgbClr val="000000"/>
              </a:solidFill>
              <a:latin typeface="ＭＳ 明朝"/>
              <a:ea typeface="ＭＳ 明朝"/>
            </a:rPr>
            <a:t>　　②．補足資料は，Ａ３判１枚（片面）までとする。</a:t>
          </a:r>
        </a:p>
        <a:p>
          <a:pPr algn="l" rtl="0">
            <a:lnSpc>
              <a:spcPts val="1200"/>
            </a:lnSpc>
            <a:defRPr sz="1000"/>
          </a:pPr>
          <a:r>
            <a:rPr lang="ja-JP" altLang="en-US" sz="1050" b="0" i="0" u="none" strike="noStrike" baseline="0">
              <a:solidFill>
                <a:srgbClr val="000000"/>
              </a:solidFill>
              <a:latin typeface="ＭＳ 明朝"/>
              <a:ea typeface="ＭＳ 明朝"/>
            </a:rPr>
            <a:t>　　③．提案者の企業名は記載しない（補足資料に添付する資料（写真など）にも留意する）。</a:t>
          </a:r>
        </a:p>
        <a:p>
          <a:pPr algn="l" rtl="0">
            <a:lnSpc>
              <a:spcPts val="1300"/>
            </a:lnSpc>
            <a:defRPr sz="1000"/>
          </a:pPr>
          <a:endParaRPr lang="ja-JP" altLang="en-US" sz="1050" b="0" i="0" u="none" strike="noStrike" baseline="0">
            <a:solidFill>
              <a:srgbClr val="000000"/>
            </a:solidFill>
            <a:latin typeface="ＭＳ 明朝"/>
            <a:ea typeface="ＭＳ 明朝"/>
          </a:endParaRPr>
        </a:p>
        <a:p>
          <a:pPr algn="l" rtl="0">
            <a:lnSpc>
              <a:spcPts val="1100"/>
            </a:lnSpc>
            <a:defRPr sz="1000"/>
          </a:pPr>
          <a:endParaRPr lang="ja-JP" altLang="en-US"/>
        </a:p>
      </xdr:txBody>
    </xdr:sp>
    <xdr:clientData/>
  </xdr:twoCellAnchor>
  <xdr:twoCellAnchor>
    <xdr:from>
      <xdr:col>5</xdr:col>
      <xdr:colOff>16565</xdr:colOff>
      <xdr:row>233</xdr:row>
      <xdr:rowOff>66260</xdr:rowOff>
    </xdr:from>
    <xdr:to>
      <xdr:col>40</xdr:col>
      <xdr:colOff>182217</xdr:colOff>
      <xdr:row>241</xdr:row>
      <xdr:rowOff>124251</xdr:rowOff>
    </xdr:to>
    <xdr:sp macro="" textlink="">
      <xdr:nvSpPr>
        <xdr:cNvPr id="12" name="Text Box 1">
          <a:extLst>
            <a:ext uri="{FF2B5EF4-FFF2-40B4-BE49-F238E27FC236}">
              <a16:creationId xmlns:a16="http://schemas.microsoft.com/office/drawing/2014/main" id="{00000000-0008-0000-0500-00000C000000}"/>
            </a:ext>
          </a:extLst>
        </xdr:cNvPr>
        <xdr:cNvSpPr txBox="1">
          <a:spLocks noChangeArrowheads="1"/>
        </xdr:cNvSpPr>
      </xdr:nvSpPr>
      <xdr:spPr bwMode="auto">
        <a:xfrm>
          <a:off x="1267239" y="43848130"/>
          <a:ext cx="7007087" cy="1383208"/>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300" b="0" i="0" u="none" strike="noStrike" baseline="0">
              <a:solidFill>
                <a:srgbClr val="FF0000"/>
              </a:solidFill>
              <a:latin typeface="ＭＳ ゴシック"/>
              <a:ea typeface="ＭＳ ゴシック"/>
            </a:rPr>
            <a:t>※記載方法，留意事項など，詳細については，</a:t>
          </a:r>
        </a:p>
        <a:p>
          <a:pPr algn="l" rtl="0">
            <a:lnSpc>
              <a:spcPts val="1400"/>
            </a:lnSpc>
            <a:defRPr sz="1000"/>
          </a:pPr>
          <a:r>
            <a:rPr lang="ja-JP" altLang="en-US" sz="1300" b="0" i="0" u="none" strike="noStrike" baseline="0">
              <a:solidFill>
                <a:srgbClr val="FF0000"/>
              </a:solidFill>
              <a:latin typeface="ＭＳ ゴシック"/>
              <a:ea typeface="ＭＳ ゴシック"/>
            </a:rPr>
            <a:t>　</a:t>
          </a:r>
          <a:r>
            <a:rPr lang="ja-JP" altLang="en-US" sz="1300" b="0" i="0" u="sng" strike="noStrike" baseline="0">
              <a:solidFill>
                <a:srgbClr val="FF0000"/>
              </a:solidFill>
              <a:latin typeface="ＭＳ ゴシック"/>
              <a:ea typeface="ＭＳ ゴシック"/>
            </a:rPr>
            <a:t>「技術提案書提出説明書」</a:t>
          </a:r>
          <a:r>
            <a:rPr lang="ja-JP" altLang="en-US" sz="1300" b="0" i="0" u="none" strike="noStrike" baseline="0">
              <a:solidFill>
                <a:srgbClr val="FF0000"/>
              </a:solidFill>
              <a:latin typeface="ＭＳ ゴシック"/>
              <a:ea typeface="ＭＳ ゴシック"/>
            </a:rPr>
            <a:t>を十分ご確認ください。</a:t>
          </a:r>
          <a:endParaRPr lang="ja-JP" altLang="en-US" sz="1300">
            <a:solidFill>
              <a:srgbClr val="FF0000"/>
            </a:solidFill>
          </a:endParaRPr>
        </a:p>
      </xdr:txBody>
    </xdr:sp>
    <xdr:clientData/>
  </xdr:twoCellAnchor>
  <xdr:twoCellAnchor>
    <xdr:from>
      <xdr:col>6</xdr:col>
      <xdr:colOff>3312</xdr:colOff>
      <xdr:row>236</xdr:row>
      <xdr:rowOff>66272</xdr:rowOff>
    </xdr:from>
    <xdr:to>
      <xdr:col>39</xdr:col>
      <xdr:colOff>190499</xdr:colOff>
      <xdr:row>241</xdr:row>
      <xdr:rowOff>66675</xdr:rowOff>
    </xdr:to>
    <xdr:sp macro="" textlink="">
      <xdr:nvSpPr>
        <xdr:cNvPr id="13" name="Text Box 2">
          <a:extLst>
            <a:ext uri="{FF2B5EF4-FFF2-40B4-BE49-F238E27FC236}">
              <a16:creationId xmlns:a16="http://schemas.microsoft.com/office/drawing/2014/main" id="{00000000-0008-0000-0500-00000D000000}"/>
            </a:ext>
          </a:extLst>
        </xdr:cNvPr>
        <xdr:cNvSpPr txBox="1">
          <a:spLocks noChangeArrowheads="1"/>
        </xdr:cNvSpPr>
      </xdr:nvSpPr>
      <xdr:spPr bwMode="auto">
        <a:xfrm>
          <a:off x="1479687" y="42614447"/>
          <a:ext cx="6454637" cy="81002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300" b="0" i="0" u="none" strike="noStrike" baseline="0">
              <a:solidFill>
                <a:srgbClr val="000000"/>
              </a:solidFill>
              <a:latin typeface="ＭＳ ゴシック"/>
              <a:ea typeface="ＭＳ ゴシック"/>
            </a:rPr>
            <a:t>【作成にあたり特に留意すべき点】</a:t>
          </a:r>
          <a:endParaRPr lang="ja-JP" altLang="en-US" sz="1300" b="0" i="0" u="none" strike="noStrike" baseline="0">
            <a:solidFill>
              <a:srgbClr val="000000"/>
            </a:solidFill>
            <a:latin typeface="ＭＳ 明朝"/>
            <a:ea typeface="ＭＳ 明朝"/>
          </a:endParaRPr>
        </a:p>
        <a:p>
          <a:pPr algn="l" rtl="0">
            <a:lnSpc>
              <a:spcPts val="1300"/>
            </a:lnSpc>
            <a:defRPr sz="1000"/>
          </a:pPr>
          <a:r>
            <a:rPr lang="ja-JP" altLang="en-US" sz="1050" b="0" i="0" u="none" strike="noStrike" baseline="0">
              <a:solidFill>
                <a:srgbClr val="000000"/>
              </a:solidFill>
              <a:latin typeface="ＭＳ 明朝"/>
              <a:ea typeface="ＭＳ 明朝"/>
            </a:rPr>
            <a:t>　　①．提案は，当様式の枠内に記載する。</a:t>
          </a:r>
        </a:p>
        <a:p>
          <a:pPr algn="l" rtl="0">
            <a:lnSpc>
              <a:spcPts val="1300"/>
            </a:lnSpc>
            <a:defRPr sz="1000"/>
          </a:pPr>
          <a:r>
            <a:rPr lang="ja-JP" altLang="en-US" sz="1050" b="0" i="0" u="none" strike="noStrike" baseline="0">
              <a:solidFill>
                <a:srgbClr val="000000"/>
              </a:solidFill>
              <a:latin typeface="ＭＳ 明朝"/>
              <a:ea typeface="ＭＳ 明朝"/>
            </a:rPr>
            <a:t>　　②．補足資料は，Ａ３判１枚（片面）までとする。</a:t>
          </a:r>
        </a:p>
        <a:p>
          <a:pPr algn="l" rtl="0">
            <a:lnSpc>
              <a:spcPts val="1200"/>
            </a:lnSpc>
            <a:defRPr sz="1000"/>
          </a:pPr>
          <a:r>
            <a:rPr lang="ja-JP" altLang="en-US" sz="1050" b="0" i="0" u="none" strike="noStrike" baseline="0">
              <a:solidFill>
                <a:srgbClr val="000000"/>
              </a:solidFill>
              <a:latin typeface="ＭＳ 明朝"/>
              <a:ea typeface="ＭＳ 明朝"/>
            </a:rPr>
            <a:t>　　③．提案者の企業名は記載しない（補足資料に添付する資料（写真など）にも留意する）。</a:t>
          </a:r>
        </a:p>
        <a:p>
          <a:pPr algn="l" rtl="0">
            <a:lnSpc>
              <a:spcPts val="1300"/>
            </a:lnSpc>
            <a:defRPr sz="1000"/>
          </a:pPr>
          <a:endParaRPr lang="ja-JP" altLang="en-US" sz="1050" b="0" i="0" u="none" strike="noStrike" baseline="0">
            <a:solidFill>
              <a:srgbClr val="000000"/>
            </a:solidFill>
            <a:latin typeface="ＭＳ 明朝"/>
            <a:ea typeface="ＭＳ 明朝"/>
          </a:endParaRPr>
        </a:p>
        <a:p>
          <a:pPr algn="l" rtl="0">
            <a:lnSpc>
              <a:spcPts val="1100"/>
            </a:lnSpc>
            <a:defRPr sz="1000"/>
          </a:pPr>
          <a:endParaRPr lang="ja-JP" altLang="en-US"/>
        </a:p>
      </xdr:txBody>
    </xdr:sp>
    <xdr:clientData/>
  </xdr:twoCellAnchor>
  <xdr:twoCellAnchor>
    <xdr:from>
      <xdr:col>5</xdr:col>
      <xdr:colOff>16537</xdr:colOff>
      <xdr:row>173</xdr:row>
      <xdr:rowOff>66248</xdr:rowOff>
    </xdr:from>
    <xdr:to>
      <xdr:col>40</xdr:col>
      <xdr:colOff>182189</xdr:colOff>
      <xdr:row>181</xdr:row>
      <xdr:rowOff>124239</xdr:rowOff>
    </xdr:to>
    <xdr:sp macro="" textlink="">
      <xdr:nvSpPr>
        <xdr:cNvPr id="14" name="Text Box 1">
          <a:extLst>
            <a:ext uri="{FF2B5EF4-FFF2-40B4-BE49-F238E27FC236}">
              <a16:creationId xmlns:a16="http://schemas.microsoft.com/office/drawing/2014/main" id="{00000000-0008-0000-0500-00000E000000}"/>
            </a:ext>
          </a:extLst>
        </xdr:cNvPr>
        <xdr:cNvSpPr txBox="1">
          <a:spLocks noChangeArrowheads="1"/>
        </xdr:cNvSpPr>
      </xdr:nvSpPr>
      <xdr:spPr bwMode="auto">
        <a:xfrm>
          <a:off x="1267211" y="32418118"/>
          <a:ext cx="7007087" cy="1383208"/>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600"/>
            </a:lnSpc>
            <a:defRPr sz="1000"/>
          </a:pPr>
          <a:r>
            <a:rPr lang="ja-JP" altLang="en-US" sz="1300" b="0" i="0" u="none" strike="noStrike" baseline="0">
              <a:solidFill>
                <a:srgbClr val="FF0000"/>
              </a:solidFill>
              <a:latin typeface="ＭＳ ゴシック"/>
              <a:ea typeface="ＭＳ ゴシック"/>
            </a:rPr>
            <a:t>※記載方法，留意事項など，詳細については，</a:t>
          </a:r>
        </a:p>
        <a:p>
          <a:pPr algn="l" rtl="0">
            <a:lnSpc>
              <a:spcPts val="1400"/>
            </a:lnSpc>
            <a:defRPr sz="1000"/>
          </a:pPr>
          <a:r>
            <a:rPr lang="ja-JP" altLang="en-US" sz="1300" b="0" i="0" u="none" strike="noStrike" baseline="0">
              <a:solidFill>
                <a:srgbClr val="FF0000"/>
              </a:solidFill>
              <a:latin typeface="ＭＳ ゴシック"/>
              <a:ea typeface="ＭＳ ゴシック"/>
            </a:rPr>
            <a:t>　</a:t>
          </a:r>
          <a:r>
            <a:rPr lang="ja-JP" altLang="en-US" sz="1300" b="0" i="0" u="sng" strike="noStrike" baseline="0">
              <a:solidFill>
                <a:srgbClr val="FF0000"/>
              </a:solidFill>
              <a:latin typeface="ＭＳ ゴシック"/>
              <a:ea typeface="ＭＳ ゴシック"/>
            </a:rPr>
            <a:t>「技術提案書提出説明書」</a:t>
          </a:r>
          <a:r>
            <a:rPr lang="ja-JP" altLang="en-US" sz="1300" b="0" i="0" u="none" strike="noStrike" baseline="0">
              <a:solidFill>
                <a:srgbClr val="FF0000"/>
              </a:solidFill>
              <a:latin typeface="ＭＳ ゴシック"/>
              <a:ea typeface="ＭＳ ゴシック"/>
            </a:rPr>
            <a:t>を十分ご確認ください。</a:t>
          </a:r>
          <a:endParaRPr lang="ja-JP" altLang="en-US" sz="1300">
            <a:solidFill>
              <a:srgbClr val="FF0000"/>
            </a:solidFill>
          </a:endParaRPr>
        </a:p>
      </xdr:txBody>
    </xdr:sp>
    <xdr:clientData/>
  </xdr:twoCellAnchor>
  <xdr:twoCellAnchor>
    <xdr:from>
      <xdr:col>6</xdr:col>
      <xdr:colOff>3284</xdr:colOff>
      <xdr:row>176</xdr:row>
      <xdr:rowOff>66260</xdr:rowOff>
    </xdr:from>
    <xdr:to>
      <xdr:col>39</xdr:col>
      <xdr:colOff>190471</xdr:colOff>
      <xdr:row>181</xdr:row>
      <xdr:rowOff>57150</xdr:rowOff>
    </xdr:to>
    <xdr:sp macro="" textlink="">
      <xdr:nvSpPr>
        <xdr:cNvPr id="15" name="Text Box 2">
          <a:extLst>
            <a:ext uri="{FF2B5EF4-FFF2-40B4-BE49-F238E27FC236}">
              <a16:creationId xmlns:a16="http://schemas.microsoft.com/office/drawing/2014/main" id="{00000000-0008-0000-0500-00000F000000}"/>
            </a:ext>
          </a:extLst>
        </xdr:cNvPr>
        <xdr:cNvSpPr txBox="1">
          <a:spLocks noChangeArrowheads="1"/>
        </xdr:cNvSpPr>
      </xdr:nvSpPr>
      <xdr:spPr bwMode="auto">
        <a:xfrm>
          <a:off x="1479659" y="31870235"/>
          <a:ext cx="6454637" cy="80051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300" b="0" i="0" u="none" strike="noStrike" baseline="0">
              <a:solidFill>
                <a:srgbClr val="000000"/>
              </a:solidFill>
              <a:latin typeface="ＭＳ ゴシック"/>
              <a:ea typeface="ＭＳ ゴシック"/>
            </a:rPr>
            <a:t>【作成にあたり特に留意すべき点】</a:t>
          </a:r>
          <a:endParaRPr lang="ja-JP" altLang="en-US" sz="1300" b="0" i="0" u="none" strike="noStrike" baseline="0">
            <a:solidFill>
              <a:srgbClr val="000000"/>
            </a:solidFill>
            <a:latin typeface="ＭＳ 明朝"/>
            <a:ea typeface="ＭＳ 明朝"/>
          </a:endParaRPr>
        </a:p>
        <a:p>
          <a:pPr algn="l" rtl="0">
            <a:lnSpc>
              <a:spcPts val="1300"/>
            </a:lnSpc>
            <a:defRPr sz="1000"/>
          </a:pPr>
          <a:r>
            <a:rPr lang="ja-JP" altLang="en-US" sz="1050" b="0" i="0" u="none" strike="noStrike" baseline="0">
              <a:solidFill>
                <a:srgbClr val="000000"/>
              </a:solidFill>
              <a:latin typeface="ＭＳ 明朝"/>
              <a:ea typeface="ＭＳ 明朝"/>
            </a:rPr>
            <a:t>　　①．提案は，当様式の枠内に記載する。</a:t>
          </a:r>
        </a:p>
        <a:p>
          <a:pPr algn="l" rtl="0">
            <a:lnSpc>
              <a:spcPts val="1300"/>
            </a:lnSpc>
            <a:defRPr sz="1000"/>
          </a:pPr>
          <a:r>
            <a:rPr lang="ja-JP" altLang="en-US" sz="1050" b="0" i="0" u="none" strike="noStrike" baseline="0">
              <a:solidFill>
                <a:srgbClr val="000000"/>
              </a:solidFill>
              <a:latin typeface="ＭＳ 明朝"/>
              <a:ea typeface="ＭＳ 明朝"/>
            </a:rPr>
            <a:t>　　②．補足資料は，Ａ３判１枚（片面）までとする。</a:t>
          </a:r>
        </a:p>
        <a:p>
          <a:pPr algn="l" rtl="0">
            <a:lnSpc>
              <a:spcPts val="1200"/>
            </a:lnSpc>
            <a:defRPr sz="1000"/>
          </a:pPr>
          <a:r>
            <a:rPr lang="ja-JP" altLang="en-US" sz="1050" b="0" i="0" u="none" strike="noStrike" baseline="0">
              <a:solidFill>
                <a:srgbClr val="000000"/>
              </a:solidFill>
              <a:latin typeface="ＭＳ 明朝"/>
              <a:ea typeface="ＭＳ 明朝"/>
            </a:rPr>
            <a:t>　　③．提案者の企業名は記載しない（補足資料に添付する資料（写真など）にも留意する）。</a:t>
          </a:r>
        </a:p>
        <a:p>
          <a:pPr algn="l" rtl="0">
            <a:lnSpc>
              <a:spcPts val="1300"/>
            </a:lnSpc>
            <a:defRPr sz="1000"/>
          </a:pPr>
          <a:endParaRPr lang="ja-JP" altLang="en-US" sz="1050" b="0" i="0" u="none" strike="noStrike" baseline="0">
            <a:solidFill>
              <a:srgbClr val="000000"/>
            </a:solidFill>
            <a:latin typeface="ＭＳ 明朝"/>
            <a:ea typeface="ＭＳ 明朝"/>
          </a:endParaRPr>
        </a:p>
        <a:p>
          <a:pPr algn="l" rtl="0">
            <a:lnSpc>
              <a:spcPts val="1100"/>
            </a:lnSpc>
            <a:defRPr sz="1000"/>
          </a:pPr>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7</xdr:row>
      <xdr:rowOff>0</xdr:rowOff>
    </xdr:from>
    <xdr:to>
      <xdr:col>38</xdr:col>
      <xdr:colOff>0</xdr:colOff>
      <xdr:row>10</xdr:row>
      <xdr:rowOff>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295275" y="1238250"/>
          <a:ext cx="6896100"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　提案内容に工業所有権等の排他的権利を有するものが含まれる場合には，下記の内容の特記事項を評価項目毎に記載すること。ただし，技術評価の対象とはならない。</a:t>
          </a:r>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190500</xdr:colOff>
      <xdr:row>26</xdr:row>
      <xdr:rowOff>38100</xdr:rowOff>
    </xdr:from>
    <xdr:to>
      <xdr:col>38</xdr:col>
      <xdr:colOff>38100</xdr:colOff>
      <xdr:row>52</xdr:row>
      <xdr:rowOff>104775</xdr:rowOff>
    </xdr:to>
    <xdr:grpSp>
      <xdr:nvGrpSpPr>
        <xdr:cNvPr id="51380" name="Group 72">
          <a:extLst>
            <a:ext uri="{FF2B5EF4-FFF2-40B4-BE49-F238E27FC236}">
              <a16:creationId xmlns:a16="http://schemas.microsoft.com/office/drawing/2014/main" id="{00000000-0008-0000-0800-0000B4C80000}"/>
            </a:ext>
          </a:extLst>
        </xdr:cNvPr>
        <xdr:cNvGrpSpPr>
          <a:grpSpLocks/>
        </xdr:cNvGrpSpPr>
      </xdr:nvGrpSpPr>
      <xdr:grpSpPr bwMode="auto">
        <a:xfrm>
          <a:off x="1057275" y="752475"/>
          <a:ext cx="6362700" cy="0"/>
          <a:chOff x="111" y="405"/>
          <a:chExt cx="668" cy="475"/>
        </a:xfrm>
      </xdr:grpSpPr>
      <xdr:pic>
        <xdr:nvPicPr>
          <xdr:cNvPr id="51381" name="Picture 70">
            <a:extLst>
              <a:ext uri="{FF2B5EF4-FFF2-40B4-BE49-F238E27FC236}">
                <a16:creationId xmlns:a16="http://schemas.microsoft.com/office/drawing/2014/main" id="{00000000-0008-0000-0800-0000B5C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 y="406"/>
            <a:ext cx="644" cy="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1382" name="Rectangle 71">
            <a:extLst>
              <a:ext uri="{FF2B5EF4-FFF2-40B4-BE49-F238E27FC236}">
                <a16:creationId xmlns:a16="http://schemas.microsoft.com/office/drawing/2014/main" id="{00000000-0008-0000-0800-0000B6C80000}"/>
              </a:ext>
            </a:extLst>
          </xdr:cNvPr>
          <xdr:cNvSpPr>
            <a:spLocks noChangeArrowheads="1"/>
          </xdr:cNvSpPr>
        </xdr:nvSpPr>
        <xdr:spPr bwMode="auto">
          <a:xfrm>
            <a:off x="111" y="405"/>
            <a:ext cx="668" cy="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161925</xdr:colOff>
      <xdr:row>38</xdr:row>
      <xdr:rowOff>114300</xdr:rowOff>
    </xdr:from>
    <xdr:to>
      <xdr:col>39</xdr:col>
      <xdr:colOff>83992</xdr:colOff>
      <xdr:row>50</xdr:row>
      <xdr:rowOff>61944</xdr:rowOff>
    </xdr:to>
    <xdr:pic>
      <xdr:nvPicPr>
        <xdr:cNvPr id="3" name="図 2">
          <a:extLst>
            <a:ext uri="{FF2B5EF4-FFF2-40B4-BE49-F238E27FC236}">
              <a16:creationId xmlns:a16="http://schemas.microsoft.com/office/drawing/2014/main" id="{87FD679F-90B6-4BB2-B7FD-7F3955D9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4676775"/>
          <a:ext cx="6627667" cy="2005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f-suiki.or.jp/contract_testing_info/related_regulation_etc/"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20.bin"/><Relationship Id="rId4" Type="http://schemas.openxmlformats.org/officeDocument/2006/relationships/comments" Target="../comments4.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K87"/>
  <sheetViews>
    <sheetView showGridLines="0" view="pageBreakPreview" topLeftCell="A40" zoomScale="115" zoomScaleNormal="100" zoomScaleSheetLayoutView="115" workbookViewId="0">
      <selection activeCell="B68" sqref="B68:S87"/>
    </sheetView>
  </sheetViews>
  <sheetFormatPr defaultRowHeight="13.5" outlineLevelRow="1" outlineLevelCol="1"/>
  <cols>
    <col min="3" max="3" width="15.625" bestFit="1" customWidth="1"/>
    <col min="10" max="10" width="9" customWidth="1"/>
    <col min="22" max="22" width="9" style="212"/>
    <col min="24" max="24" width="2.375" customWidth="1"/>
    <col min="26" max="26" width="18.25" customWidth="1"/>
    <col min="27" max="33" width="15.125" customWidth="1"/>
    <col min="34" max="39" width="13.75" customWidth="1"/>
    <col min="41" max="41" width="9" customWidth="1" outlineLevel="1"/>
    <col min="42" max="42" width="12.375" style="4" customWidth="1" outlineLevel="1"/>
    <col min="43" max="85" width="9" style="4" customWidth="1" outlineLevel="1"/>
    <col min="86" max="89" width="9" customWidth="1" outlineLevel="1"/>
  </cols>
  <sheetData>
    <row r="1" spans="1:48" ht="14.25" outlineLevel="1" thickBot="1">
      <c r="A1" s="5"/>
      <c r="B1" s="5"/>
      <c r="C1" s="32"/>
      <c r="D1" s="5"/>
      <c r="E1" s="5"/>
      <c r="F1" s="5"/>
      <c r="G1" s="5"/>
      <c r="H1" s="5"/>
      <c r="I1" s="5"/>
      <c r="J1" s="5"/>
      <c r="K1" s="5"/>
      <c r="L1" s="5"/>
      <c r="M1" s="5"/>
      <c r="N1" s="5"/>
      <c r="O1" s="5"/>
      <c r="P1" s="5"/>
      <c r="Q1" s="5"/>
      <c r="R1" s="5"/>
      <c r="S1" s="5"/>
      <c r="T1" s="5"/>
      <c r="U1" s="5"/>
      <c r="V1" s="5"/>
      <c r="W1" s="5"/>
      <c r="X1" s="5"/>
    </row>
    <row r="2" spans="1:48" ht="14.25" outlineLevel="1" thickBot="1">
      <c r="A2" s="5"/>
      <c r="B2" s="31">
        <f>'様式2''（発注者用）'!A86</f>
        <v>39</v>
      </c>
      <c r="C2" s="765">
        <f>VLOOKUP('様式2''（発注者用）'!A86,'様式2''（発注者用）'!A47:C85,2)</f>
        <v>45588</v>
      </c>
      <c r="D2" s="30" t="s">
        <v>84</v>
      </c>
      <c r="E2" s="5">
        <v>39</v>
      </c>
      <c r="F2" s="5"/>
      <c r="G2" s="5"/>
      <c r="H2" s="5"/>
      <c r="I2" s="5"/>
      <c r="J2" s="5"/>
      <c r="K2" s="21" t="s">
        <v>52</v>
      </c>
      <c r="L2" s="22"/>
      <c r="M2" s="22"/>
      <c r="N2" s="22"/>
      <c r="O2" s="22"/>
      <c r="P2" s="22"/>
      <c r="Q2" s="22"/>
      <c r="R2" s="22"/>
      <c r="S2" s="22"/>
      <c r="T2" s="22"/>
      <c r="U2" s="22"/>
      <c r="V2" s="22"/>
      <c r="W2" s="23"/>
      <c r="X2" s="5"/>
    </row>
    <row r="3" spans="1:48" outlineLevel="1">
      <c r="A3" s="5"/>
      <c r="B3" s="5"/>
      <c r="C3" s="5"/>
      <c r="D3" s="5"/>
      <c r="E3" s="5"/>
      <c r="F3" s="577"/>
      <c r="G3" s="583" t="s">
        <v>80</v>
      </c>
      <c r="H3" s="575"/>
      <c r="I3" s="578"/>
      <c r="J3" s="5"/>
      <c r="K3" s="21" t="s">
        <v>145</v>
      </c>
      <c r="L3" s="22"/>
      <c r="M3" s="22"/>
      <c r="N3" s="22"/>
      <c r="O3" s="22"/>
      <c r="P3" s="22"/>
      <c r="Q3" s="22"/>
      <c r="R3" s="22"/>
      <c r="S3" s="22"/>
      <c r="T3" s="22"/>
      <c r="U3" s="22"/>
      <c r="V3" s="22"/>
      <c r="W3" s="23"/>
      <c r="X3" s="5"/>
    </row>
    <row r="4" spans="1:48" ht="14.25" outlineLevel="1" thickBot="1">
      <c r="A4" s="5"/>
      <c r="B4" s="580"/>
      <c r="C4" s="580"/>
      <c r="D4" s="580"/>
      <c r="E4" s="5"/>
      <c r="F4" s="579"/>
      <c r="G4" s="584" t="s">
        <v>60</v>
      </c>
      <c r="H4" s="576"/>
      <c r="I4" s="10"/>
      <c r="J4" s="5"/>
      <c r="K4" s="766" t="s">
        <v>1350</v>
      </c>
      <c r="L4" s="767" t="s">
        <v>147</v>
      </c>
      <c r="M4" s="768"/>
      <c r="N4" s="768"/>
      <c r="O4" s="768"/>
      <c r="P4" s="768"/>
      <c r="Q4" s="768"/>
      <c r="R4" s="768"/>
      <c r="S4" s="768"/>
      <c r="T4" s="768"/>
      <c r="U4" s="768"/>
      <c r="V4" s="768"/>
      <c r="W4" s="769"/>
      <c r="X4" s="5"/>
    </row>
    <row r="5" spans="1:48" ht="15" outlineLevel="1" thickTop="1" thickBot="1">
      <c r="A5" s="5"/>
      <c r="B5" s="5"/>
      <c r="C5" s="5"/>
      <c r="D5" s="5"/>
      <c r="E5" s="5"/>
      <c r="F5" s="5"/>
      <c r="G5" s="5"/>
      <c r="H5" s="5"/>
      <c r="I5" s="5"/>
      <c r="J5" s="5"/>
      <c r="K5" s="921" t="s">
        <v>1350</v>
      </c>
      <c r="L5" s="735" t="s">
        <v>1190</v>
      </c>
      <c r="M5" s="701"/>
      <c r="N5" s="701"/>
      <c r="O5" s="701"/>
      <c r="P5" s="701"/>
      <c r="Q5" s="701"/>
      <c r="R5" s="701"/>
      <c r="S5" s="701"/>
      <c r="T5" s="701"/>
      <c r="U5" s="701"/>
      <c r="V5" s="701"/>
      <c r="W5" s="702"/>
      <c r="X5" s="5"/>
    </row>
    <row r="6" spans="1:48" ht="14.25" outlineLevel="1" thickBot="1">
      <c r="A6" s="5"/>
      <c r="B6" s="29" t="s">
        <v>1</v>
      </c>
      <c r="C6" s="932" t="s">
        <v>1355</v>
      </c>
      <c r="D6" s="932"/>
      <c r="E6" s="932"/>
      <c r="F6" s="932"/>
      <c r="G6" s="932"/>
      <c r="H6" s="932"/>
      <c r="I6" s="933"/>
      <c r="J6" s="5"/>
      <c r="K6" s="922"/>
      <c r="L6" s="924" t="s">
        <v>313</v>
      </c>
      <c r="M6" s="924"/>
      <c r="N6" s="924" t="s">
        <v>314</v>
      </c>
      <c r="O6" s="924"/>
      <c r="P6" s="924"/>
      <c r="Q6" s="924"/>
      <c r="R6" s="924"/>
      <c r="S6" s="924"/>
      <c r="T6" s="924"/>
      <c r="U6" s="924"/>
      <c r="V6" s="925"/>
      <c r="W6" s="926"/>
      <c r="X6" s="5"/>
    </row>
    <row r="7" spans="1:48" ht="14.25" outlineLevel="1" thickBot="1">
      <c r="A7" s="5"/>
      <c r="B7" s="5"/>
      <c r="C7" s="5"/>
      <c r="D7" s="5"/>
      <c r="E7" s="5"/>
      <c r="F7" s="5"/>
      <c r="G7" s="5"/>
      <c r="H7" s="5"/>
      <c r="I7" s="5"/>
      <c r="J7" s="5"/>
      <c r="K7" s="922"/>
      <c r="L7" s="761" t="s">
        <v>312</v>
      </c>
      <c r="M7" s="761" t="s">
        <v>104</v>
      </c>
      <c r="N7" s="927"/>
      <c r="O7" s="927"/>
      <c r="P7" s="927"/>
      <c r="Q7" s="927"/>
      <c r="R7" s="927"/>
      <c r="S7" s="927"/>
      <c r="T7" s="927"/>
      <c r="U7" s="927"/>
      <c r="V7" s="928"/>
      <c r="W7" s="929"/>
      <c r="X7" s="5"/>
      <c r="AR7" s="4" t="s">
        <v>1141</v>
      </c>
      <c r="AS7" s="4">
        <f>IF(F8&lt;4,D8+29,D8+30)</f>
        <v>38</v>
      </c>
      <c r="AT7" s="4" t="s">
        <v>1142</v>
      </c>
    </row>
    <row r="8" spans="1:48" ht="14.25" outlineLevel="1" thickBot="1">
      <c r="A8" s="5"/>
      <c r="B8" s="29" t="s">
        <v>2</v>
      </c>
      <c r="C8" s="7" t="s">
        <v>1139</v>
      </c>
      <c r="D8" s="9">
        <v>8</v>
      </c>
      <c r="E8" s="7" t="s">
        <v>5</v>
      </c>
      <c r="F8" s="9">
        <v>8</v>
      </c>
      <c r="G8" s="7" t="s">
        <v>6</v>
      </c>
      <c r="H8" s="9">
        <v>28</v>
      </c>
      <c r="I8" s="8" t="s">
        <v>7</v>
      </c>
      <c r="J8" s="5"/>
      <c r="K8" s="922"/>
      <c r="L8" s="761" t="s">
        <v>312</v>
      </c>
      <c r="M8" s="761" t="s">
        <v>105</v>
      </c>
      <c r="N8" s="927"/>
      <c r="O8" s="927"/>
      <c r="P8" s="927"/>
      <c r="Q8" s="927"/>
      <c r="R8" s="927"/>
      <c r="S8" s="927"/>
      <c r="T8" s="927"/>
      <c r="U8" s="927"/>
      <c r="V8" s="928"/>
      <c r="W8" s="929"/>
      <c r="X8" s="5"/>
      <c r="AP8" s="136">
        <f>DATE(D8+2018,F8,H8)</f>
        <v>46262</v>
      </c>
      <c r="AQ8" s="4" t="s">
        <v>345</v>
      </c>
      <c r="AR8" s="4" t="s">
        <v>1140</v>
      </c>
      <c r="AS8" s="4">
        <f>IF(F8&lt;4,D8-1,D8)</f>
        <v>8</v>
      </c>
      <c r="AT8" s="4" t="s">
        <v>346</v>
      </c>
    </row>
    <row r="9" spans="1:48" ht="14.25" outlineLevel="1" thickBot="1">
      <c r="A9" s="5"/>
      <c r="B9" s="5"/>
      <c r="C9" s="5"/>
      <c r="D9" s="5"/>
      <c r="E9" s="5"/>
      <c r="F9" s="5"/>
      <c r="G9" s="5"/>
      <c r="H9" s="5"/>
      <c r="I9" s="5"/>
      <c r="J9" s="5"/>
      <c r="K9" s="922"/>
      <c r="L9" s="761" t="s">
        <v>312</v>
      </c>
      <c r="M9" s="761" t="s">
        <v>315</v>
      </c>
      <c r="N9" s="927"/>
      <c r="O9" s="927"/>
      <c r="P9" s="927"/>
      <c r="Q9" s="927"/>
      <c r="R9" s="927"/>
      <c r="S9" s="927"/>
      <c r="T9" s="927"/>
      <c r="U9" s="927"/>
      <c r="V9" s="928"/>
      <c r="W9" s="929"/>
      <c r="X9" s="5"/>
    </row>
    <row r="10" spans="1:48" outlineLevel="1">
      <c r="A10" s="5"/>
      <c r="B10" s="885" t="s">
        <v>3</v>
      </c>
      <c r="C10" s="896" t="s">
        <v>1346</v>
      </c>
      <c r="D10" s="896"/>
      <c r="E10" s="896"/>
      <c r="F10" s="896"/>
      <c r="G10" s="896"/>
      <c r="H10" s="896"/>
      <c r="I10" s="897"/>
      <c r="J10" s="5"/>
      <c r="K10" s="922"/>
      <c r="L10" s="761" t="s">
        <v>312</v>
      </c>
      <c r="M10" s="761" t="s">
        <v>316</v>
      </c>
      <c r="N10" s="927"/>
      <c r="O10" s="927"/>
      <c r="P10" s="927"/>
      <c r="Q10" s="927"/>
      <c r="R10" s="927"/>
      <c r="S10" s="927"/>
      <c r="T10" s="927"/>
      <c r="U10" s="927"/>
      <c r="V10" s="928"/>
      <c r="W10" s="929"/>
      <c r="X10" s="5"/>
      <c r="AP10" s="4" t="s">
        <v>1024</v>
      </c>
      <c r="AQ10" s="4" t="s">
        <v>1026</v>
      </c>
      <c r="AR10" s="4" t="s">
        <v>536</v>
      </c>
      <c r="AS10" s="4" t="s">
        <v>1025</v>
      </c>
      <c r="AT10" s="4" t="s">
        <v>1027</v>
      </c>
      <c r="AU10" s="4" t="s">
        <v>1028</v>
      </c>
      <c r="AV10" s="4" t="s">
        <v>1029</v>
      </c>
    </row>
    <row r="11" spans="1:48" ht="14.25" outlineLevel="1" thickBot="1">
      <c r="A11" s="5"/>
      <c r="B11" s="886"/>
      <c r="C11" s="773" t="s">
        <v>1212</v>
      </c>
      <c r="D11" s="27"/>
      <c r="E11" s="27"/>
      <c r="F11" s="27"/>
      <c r="G11" s="27"/>
      <c r="H11" s="27"/>
      <c r="I11" s="28"/>
      <c r="J11" s="5"/>
      <c r="K11" s="923"/>
      <c r="L11" s="760" t="s">
        <v>312</v>
      </c>
      <c r="M11" s="760" t="s">
        <v>151</v>
      </c>
      <c r="N11" s="918"/>
      <c r="O11" s="918"/>
      <c r="P11" s="918"/>
      <c r="Q11" s="918"/>
      <c r="R11" s="918"/>
      <c r="S11" s="918"/>
      <c r="T11" s="918"/>
      <c r="U11" s="918"/>
      <c r="V11" s="919"/>
      <c r="W11" s="920"/>
      <c r="X11" s="5"/>
    </row>
    <row r="12" spans="1:48" ht="14.25" outlineLevel="1" thickBot="1">
      <c r="A12" s="5"/>
      <c r="B12" s="5"/>
      <c r="C12" s="5"/>
      <c r="D12" s="5"/>
      <c r="E12" s="5"/>
      <c r="F12" s="5"/>
      <c r="G12" s="5"/>
      <c r="H12" s="5"/>
      <c r="I12" s="5"/>
      <c r="J12" s="5"/>
      <c r="K12" s="581"/>
      <c r="L12" s="581"/>
      <c r="M12" s="581"/>
      <c r="N12" s="581"/>
      <c r="O12" s="581"/>
      <c r="P12" s="581"/>
      <c r="Q12" s="581"/>
      <c r="R12" s="581"/>
      <c r="S12" s="581"/>
      <c r="T12" s="581"/>
      <c r="U12" s="581"/>
      <c r="V12" s="581"/>
      <c r="W12" s="581"/>
      <c r="X12" s="5"/>
    </row>
    <row r="13" spans="1:48" ht="14.25" outlineLevel="1" thickBot="1">
      <c r="A13" s="5"/>
      <c r="B13" s="29" t="s">
        <v>8</v>
      </c>
      <c r="C13" s="898" t="s">
        <v>1211</v>
      </c>
      <c r="D13" s="898"/>
      <c r="E13" s="898"/>
      <c r="F13" s="898"/>
      <c r="G13" s="898"/>
      <c r="H13" s="898"/>
      <c r="I13" s="899"/>
      <c r="J13" s="5"/>
      <c r="K13" s="21" t="s">
        <v>64</v>
      </c>
      <c r="L13" s="22"/>
      <c r="M13" s="22"/>
      <c r="N13" s="22"/>
      <c r="O13" s="22"/>
      <c r="P13" s="22"/>
      <c r="Q13" s="22"/>
      <c r="R13" s="22"/>
      <c r="S13" s="22"/>
      <c r="T13" s="22"/>
      <c r="U13" s="22"/>
      <c r="V13" s="22"/>
      <c r="W13" s="23"/>
      <c r="X13" s="5"/>
    </row>
    <row r="14" spans="1:48" ht="14.25" outlineLevel="1" thickBot="1">
      <c r="A14" s="5"/>
      <c r="B14" s="5"/>
      <c r="C14" s="5"/>
      <c r="D14" s="5"/>
      <c r="E14" s="5"/>
      <c r="F14" s="5"/>
      <c r="G14" s="5"/>
      <c r="H14" s="5"/>
      <c r="I14" s="5"/>
      <c r="J14" s="5"/>
      <c r="K14" s="21" t="s">
        <v>66</v>
      </c>
      <c r="L14" s="22"/>
      <c r="M14" s="22"/>
      <c r="N14" s="22"/>
      <c r="O14" s="22"/>
      <c r="P14" s="22"/>
      <c r="Q14" s="22"/>
      <c r="R14" s="22"/>
      <c r="S14" s="22"/>
      <c r="T14" s="22"/>
      <c r="U14" s="22"/>
      <c r="V14" s="22"/>
      <c r="W14" s="23"/>
      <c r="X14" s="5"/>
    </row>
    <row r="15" spans="1:48" ht="15" outlineLevel="1" thickTop="1" thickBot="1">
      <c r="A15" s="5"/>
      <c r="B15" s="29" t="s">
        <v>9</v>
      </c>
      <c r="C15" s="900" t="s">
        <v>1351</v>
      </c>
      <c r="D15" s="900"/>
      <c r="E15" s="900"/>
      <c r="F15" s="900"/>
      <c r="G15" s="900"/>
      <c r="H15" s="900"/>
      <c r="I15" s="901"/>
      <c r="J15" s="5"/>
      <c r="K15" s="593" t="str">
        <f>IF(C15="WTO型","－","○")</f>
        <v>○</v>
      </c>
      <c r="L15" s="902" t="s">
        <v>65</v>
      </c>
      <c r="M15" s="903"/>
      <c r="N15" s="903"/>
      <c r="O15" s="903"/>
      <c r="P15" s="594" t="s">
        <v>1287</v>
      </c>
      <c r="Q15" s="594"/>
      <c r="R15" s="788" t="s">
        <v>1038</v>
      </c>
      <c r="S15" s="594"/>
      <c r="T15" s="594" t="s">
        <v>1288</v>
      </c>
      <c r="U15" s="594"/>
      <c r="V15" s="789"/>
      <c r="W15" s="595" t="s">
        <v>1289</v>
      </c>
      <c r="X15" s="5"/>
    </row>
    <row r="16" spans="1:48" ht="15" outlineLevel="1" thickTop="1" thickBot="1">
      <c r="A16" s="5"/>
      <c r="B16" s="5"/>
      <c r="C16" s="5"/>
      <c r="D16" s="5"/>
      <c r="E16" s="5"/>
      <c r="F16" s="5"/>
      <c r="G16" s="5"/>
      <c r="H16" s="5"/>
      <c r="I16" s="5"/>
      <c r="J16" s="5"/>
      <c r="K16" s="593" t="str">
        <f>IF(C15="WTO型","－","○")</f>
        <v>○</v>
      </c>
      <c r="L16" s="902" t="s">
        <v>363</v>
      </c>
      <c r="M16" s="903"/>
      <c r="N16" s="903"/>
      <c r="O16" s="903"/>
      <c r="P16" s="594"/>
      <c r="Q16" s="594"/>
      <c r="R16" s="594"/>
      <c r="S16" s="594"/>
      <c r="T16" s="594"/>
      <c r="U16" s="594"/>
      <c r="V16" s="594"/>
      <c r="W16" s="595"/>
      <c r="X16" s="5"/>
    </row>
    <row r="17" spans="1:82" ht="15" outlineLevel="1" thickTop="1" thickBot="1">
      <c r="A17" s="5"/>
      <c r="B17" s="29" t="s">
        <v>10</v>
      </c>
      <c r="C17" s="611" t="s">
        <v>775</v>
      </c>
      <c r="D17" s="930" t="s">
        <v>11</v>
      </c>
      <c r="E17" s="931"/>
      <c r="F17" s="612" t="s">
        <v>776</v>
      </c>
      <c r="G17" s="610"/>
      <c r="H17" s="892"/>
      <c r="I17" s="893"/>
      <c r="J17" s="5"/>
      <c r="K17" s="841" t="str">
        <f>IF(C15="WTO型","－","○")</f>
        <v>○</v>
      </c>
      <c r="L17" s="908" t="s">
        <v>378</v>
      </c>
      <c r="M17" s="909"/>
      <c r="N17" s="909"/>
      <c r="O17" s="909"/>
      <c r="P17" s="591"/>
      <c r="Q17" s="591"/>
      <c r="R17" s="591"/>
      <c r="S17" s="591"/>
      <c r="T17" s="591"/>
      <c r="U17" s="591"/>
      <c r="V17" s="591"/>
      <c r="W17" s="592"/>
      <c r="X17" s="5"/>
      <c r="AP17" s="1" t="s">
        <v>11</v>
      </c>
      <c r="AQ17" s="1" t="s">
        <v>12</v>
      </c>
      <c r="AR17" s="1" t="s">
        <v>13</v>
      </c>
      <c r="AS17" s="1" t="s">
        <v>14</v>
      </c>
      <c r="AT17" s="1" t="s">
        <v>15</v>
      </c>
      <c r="AU17" s="1" t="s">
        <v>16</v>
      </c>
      <c r="AV17" s="1" t="s">
        <v>17</v>
      </c>
      <c r="AW17" s="1" t="s">
        <v>18</v>
      </c>
      <c r="AX17" s="1" t="s">
        <v>19</v>
      </c>
      <c r="AY17" s="1" t="s">
        <v>20</v>
      </c>
      <c r="AZ17" s="1" t="s">
        <v>21</v>
      </c>
      <c r="BA17" s="1" t="s">
        <v>22</v>
      </c>
      <c r="BB17" s="1" t="s">
        <v>23</v>
      </c>
      <c r="BC17" s="1" t="s">
        <v>24</v>
      </c>
      <c r="BD17" s="1" t="s">
        <v>25</v>
      </c>
      <c r="BE17" s="1" t="s">
        <v>26</v>
      </c>
      <c r="BF17" s="1" t="s">
        <v>27</v>
      </c>
      <c r="BG17" s="1" t="s">
        <v>28</v>
      </c>
      <c r="BH17" s="1" t="s">
        <v>29</v>
      </c>
      <c r="BI17" s="1" t="s">
        <v>30</v>
      </c>
      <c r="BJ17" s="1" t="s">
        <v>31</v>
      </c>
      <c r="BK17" s="1" t="s">
        <v>32</v>
      </c>
      <c r="BL17" s="1" t="s">
        <v>33</v>
      </c>
      <c r="BM17" s="1" t="s">
        <v>34</v>
      </c>
      <c r="BN17" s="1" t="s">
        <v>35</v>
      </c>
      <c r="BO17" s="1" t="s">
        <v>36</v>
      </c>
      <c r="BP17" s="1" t="s">
        <v>37</v>
      </c>
      <c r="BQ17" s="1" t="s">
        <v>38</v>
      </c>
      <c r="BR17" s="1" t="s">
        <v>39</v>
      </c>
      <c r="BS17" s="1" t="s">
        <v>40</v>
      </c>
      <c r="BT17" s="1" t="s">
        <v>41</v>
      </c>
      <c r="BU17" s="1" t="s">
        <v>42</v>
      </c>
      <c r="BV17" s="1" t="s">
        <v>43</v>
      </c>
      <c r="BW17" s="1" t="s">
        <v>44</v>
      </c>
      <c r="BX17" s="1" t="s">
        <v>45</v>
      </c>
      <c r="BY17" s="1" t="s">
        <v>46</v>
      </c>
      <c r="BZ17" s="1" t="s">
        <v>47</v>
      </c>
      <c r="CA17" s="1" t="s">
        <v>48</v>
      </c>
      <c r="CB17" s="1" t="s">
        <v>49</v>
      </c>
      <c r="CC17" s="1" t="s">
        <v>50</v>
      </c>
      <c r="CD17" s="1" t="s">
        <v>51</v>
      </c>
    </row>
    <row r="18" spans="1:82" ht="14.25" outlineLevel="1" thickBot="1">
      <c r="A18" s="5"/>
      <c r="B18" s="5"/>
      <c r="C18" s="5"/>
      <c r="D18" s="5"/>
      <c r="E18" s="5"/>
      <c r="F18" s="5"/>
      <c r="G18" s="5"/>
      <c r="H18" s="5"/>
      <c r="I18" s="5"/>
      <c r="J18" s="5"/>
      <c r="K18" s="842"/>
      <c r="L18" s="20"/>
      <c r="M18" s="849" t="s">
        <v>73</v>
      </c>
      <c r="N18" s="850"/>
      <c r="O18" s="824" t="s">
        <v>1356</v>
      </c>
      <c r="P18" s="801"/>
      <c r="Q18" s="801"/>
      <c r="R18" s="801"/>
      <c r="S18" s="801"/>
      <c r="T18" s="943"/>
      <c r="U18" s="849" t="s">
        <v>74</v>
      </c>
      <c r="V18" s="910"/>
      <c r="W18" s="911"/>
      <c r="X18" s="5"/>
    </row>
    <row r="19" spans="1:82" ht="14.25" outlineLevel="1" thickBot="1">
      <c r="A19" s="5"/>
      <c r="B19" s="21" t="s">
        <v>52</v>
      </c>
      <c r="C19" s="22"/>
      <c r="D19" s="22"/>
      <c r="E19" s="22"/>
      <c r="F19" s="22"/>
      <c r="G19" s="22"/>
      <c r="H19" s="22"/>
      <c r="I19" s="23"/>
      <c r="J19" s="5"/>
      <c r="K19" s="842"/>
      <c r="L19" s="20"/>
      <c r="M19" s="912"/>
      <c r="N19" s="946"/>
      <c r="O19" s="803"/>
      <c r="P19" s="804"/>
      <c r="Q19" s="804"/>
      <c r="R19" s="804"/>
      <c r="S19" s="804"/>
      <c r="T19" s="944"/>
      <c r="U19" s="912"/>
      <c r="V19" s="913"/>
      <c r="W19" s="914"/>
      <c r="X19" s="5"/>
    </row>
    <row r="20" spans="1:82" outlineLevel="1">
      <c r="A20" s="5"/>
      <c r="B20" s="869" t="s">
        <v>1280</v>
      </c>
      <c r="C20" s="12" t="s">
        <v>53</v>
      </c>
      <c r="D20" s="26"/>
      <c r="E20" s="22" t="s">
        <v>54</v>
      </c>
      <c r="F20" s="22"/>
      <c r="G20" s="22"/>
      <c r="H20" s="22"/>
      <c r="I20" s="23"/>
      <c r="J20" s="5"/>
      <c r="K20" s="842"/>
      <c r="L20" s="20"/>
      <c r="M20" s="912"/>
      <c r="N20" s="946"/>
      <c r="O20" s="803"/>
      <c r="P20" s="804"/>
      <c r="Q20" s="804"/>
      <c r="R20" s="804"/>
      <c r="S20" s="804"/>
      <c r="T20" s="944"/>
      <c r="U20" s="912"/>
      <c r="V20" s="913"/>
      <c r="W20" s="914"/>
      <c r="X20" s="5"/>
    </row>
    <row r="21" spans="1:82" outlineLevel="1">
      <c r="A21" s="5"/>
      <c r="B21" s="870"/>
      <c r="C21" s="17" t="s">
        <v>61</v>
      </c>
      <c r="D21" s="18"/>
      <c r="E21" s="18"/>
      <c r="F21" s="18"/>
      <c r="G21" s="18"/>
      <c r="H21" s="18"/>
      <c r="I21" s="19"/>
      <c r="J21" s="5"/>
      <c r="K21" s="842"/>
      <c r="L21" s="20"/>
      <c r="M21" s="912"/>
      <c r="N21" s="946"/>
      <c r="O21" s="803"/>
      <c r="P21" s="804"/>
      <c r="Q21" s="804"/>
      <c r="R21" s="804"/>
      <c r="S21" s="804"/>
      <c r="T21" s="944"/>
      <c r="U21" s="912"/>
      <c r="V21" s="913"/>
      <c r="W21" s="914"/>
      <c r="X21" s="5"/>
    </row>
    <row r="22" spans="1:82" outlineLevel="1">
      <c r="A22" s="5"/>
      <c r="B22" s="870"/>
      <c r="C22" s="20"/>
      <c r="D22" s="2" t="s">
        <v>55</v>
      </c>
      <c r="E22" s="813"/>
      <c r="F22" s="813"/>
      <c r="G22" s="813"/>
      <c r="H22" s="813"/>
      <c r="I22" s="814"/>
      <c r="J22" s="5"/>
      <c r="K22" s="842"/>
      <c r="L22" s="20"/>
      <c r="M22" s="912"/>
      <c r="N22" s="946"/>
      <c r="O22" s="803"/>
      <c r="P22" s="804"/>
      <c r="Q22" s="804"/>
      <c r="R22" s="804"/>
      <c r="S22" s="804"/>
      <c r="T22" s="944"/>
      <c r="U22" s="912"/>
      <c r="V22" s="913"/>
      <c r="W22" s="914"/>
      <c r="X22" s="5"/>
    </row>
    <row r="23" spans="1:82" outlineLevel="1">
      <c r="A23" s="5"/>
      <c r="B23" s="870"/>
      <c r="C23" s="20"/>
      <c r="D23" s="797" t="s">
        <v>75</v>
      </c>
      <c r="E23" s="934"/>
      <c r="F23" s="935"/>
      <c r="G23" s="935"/>
      <c r="H23" s="935"/>
      <c r="I23" s="936"/>
      <c r="J23" s="854" t="s">
        <v>1291</v>
      </c>
      <c r="K23" s="842"/>
      <c r="L23" s="20"/>
      <c r="M23" s="912"/>
      <c r="N23" s="946"/>
      <c r="O23" s="803"/>
      <c r="P23" s="804"/>
      <c r="Q23" s="804"/>
      <c r="R23" s="804"/>
      <c r="S23" s="804"/>
      <c r="T23" s="944"/>
      <c r="U23" s="912"/>
      <c r="V23" s="913"/>
      <c r="W23" s="914"/>
      <c r="X23" s="5"/>
    </row>
    <row r="24" spans="1:82" outlineLevel="1">
      <c r="A24" s="5"/>
      <c r="B24" s="870"/>
      <c r="C24" s="20"/>
      <c r="D24" s="798"/>
      <c r="E24" s="937"/>
      <c r="F24" s="938"/>
      <c r="G24" s="938"/>
      <c r="H24" s="938"/>
      <c r="I24" s="939"/>
      <c r="J24" s="854"/>
      <c r="K24" s="842"/>
      <c r="L24" s="20"/>
      <c r="M24" s="912"/>
      <c r="N24" s="946"/>
      <c r="O24" s="803"/>
      <c r="P24" s="804"/>
      <c r="Q24" s="804"/>
      <c r="R24" s="804"/>
      <c r="S24" s="804"/>
      <c r="T24" s="944"/>
      <c r="U24" s="912"/>
      <c r="V24" s="913"/>
      <c r="W24" s="914"/>
      <c r="X24" s="5"/>
    </row>
    <row r="25" spans="1:82" outlineLevel="1">
      <c r="A25" s="5"/>
      <c r="B25" s="870"/>
      <c r="C25" s="20"/>
      <c r="D25" s="798"/>
      <c r="E25" s="937"/>
      <c r="F25" s="938"/>
      <c r="G25" s="938"/>
      <c r="H25" s="938"/>
      <c r="I25" s="939"/>
      <c r="J25" s="854"/>
      <c r="K25" s="842"/>
      <c r="L25" s="20"/>
      <c r="M25" s="912"/>
      <c r="N25" s="946"/>
      <c r="O25" s="806"/>
      <c r="P25" s="807"/>
      <c r="Q25" s="807"/>
      <c r="R25" s="807"/>
      <c r="S25" s="807"/>
      <c r="T25" s="945"/>
      <c r="U25" s="851"/>
      <c r="V25" s="915"/>
      <c r="W25" s="916"/>
      <c r="X25" s="5"/>
    </row>
    <row r="26" spans="1:82" outlineLevel="1">
      <c r="A26" s="5"/>
      <c r="B26" s="870"/>
      <c r="C26" s="20"/>
      <c r="D26" s="799"/>
      <c r="E26" s="940"/>
      <c r="F26" s="941"/>
      <c r="G26" s="941"/>
      <c r="H26" s="941"/>
      <c r="I26" s="942"/>
      <c r="J26" s="854"/>
      <c r="K26" s="842"/>
      <c r="L26" s="20"/>
      <c r="M26" s="849" t="s">
        <v>76</v>
      </c>
      <c r="N26" s="850"/>
      <c r="O26" s="810" t="s">
        <v>1038</v>
      </c>
      <c r="P26" s="811"/>
      <c r="Q26" s="811"/>
      <c r="R26" s="811"/>
      <c r="S26" s="811"/>
      <c r="T26" s="811"/>
      <c r="U26" s="811"/>
      <c r="V26" s="811"/>
      <c r="W26" s="812"/>
      <c r="X26" s="5"/>
    </row>
    <row r="27" spans="1:82" ht="13.5" customHeight="1" outlineLevel="1">
      <c r="A27" s="5"/>
      <c r="B27" s="870"/>
      <c r="C27" s="20"/>
      <c r="D27" s="797" t="s">
        <v>56</v>
      </c>
      <c r="E27" s="934"/>
      <c r="F27" s="935"/>
      <c r="G27" s="935"/>
      <c r="H27" s="935"/>
      <c r="I27" s="936"/>
      <c r="J27" s="854"/>
      <c r="K27" s="842"/>
      <c r="L27" s="20"/>
      <c r="M27" s="851"/>
      <c r="N27" s="852"/>
      <c r="O27" s="872"/>
      <c r="P27" s="873"/>
      <c r="Q27" s="949"/>
      <c r="R27" s="949"/>
      <c r="S27" s="949"/>
      <c r="T27" s="949"/>
      <c r="U27" s="6" t="s">
        <v>77</v>
      </c>
      <c r="V27" s="6"/>
      <c r="W27" s="16"/>
      <c r="X27" s="5"/>
    </row>
    <row r="28" spans="1:82" outlineLevel="1">
      <c r="A28" s="5"/>
      <c r="B28" s="870"/>
      <c r="C28" s="20"/>
      <c r="D28" s="798"/>
      <c r="E28" s="937"/>
      <c r="F28" s="938"/>
      <c r="G28" s="938"/>
      <c r="H28" s="938"/>
      <c r="I28" s="939"/>
      <c r="J28" s="854"/>
      <c r="K28" s="842"/>
      <c r="L28" s="20"/>
      <c r="M28" s="912" t="s">
        <v>1062</v>
      </c>
      <c r="N28" s="946"/>
      <c r="O28" s="877" t="s">
        <v>1066</v>
      </c>
      <c r="P28" s="878"/>
      <c r="Q28" s="878"/>
      <c r="R28" s="878"/>
      <c r="S28" s="878"/>
      <c r="T28" s="878"/>
      <c r="U28" s="878"/>
      <c r="V28" s="878"/>
      <c r="W28" s="879"/>
      <c r="X28" s="5"/>
    </row>
    <row r="29" spans="1:82" outlineLevel="1">
      <c r="A29" s="5"/>
      <c r="B29" s="870"/>
      <c r="C29" s="20"/>
      <c r="D29" s="798"/>
      <c r="E29" s="937"/>
      <c r="F29" s="938"/>
      <c r="G29" s="938"/>
      <c r="H29" s="938"/>
      <c r="I29" s="939"/>
      <c r="J29" s="854"/>
      <c r="K29" s="842"/>
      <c r="L29" s="20"/>
      <c r="M29" s="912"/>
      <c r="N29" s="946"/>
      <c r="O29" s="803"/>
      <c r="P29" s="804"/>
      <c r="Q29" s="804"/>
      <c r="R29" s="804"/>
      <c r="S29" s="804"/>
      <c r="T29" s="804"/>
      <c r="U29" s="804"/>
      <c r="V29" s="804"/>
      <c r="W29" s="805"/>
      <c r="X29" s="5"/>
    </row>
    <row r="30" spans="1:82" ht="14.25" outlineLevel="1" thickBot="1">
      <c r="A30" s="5"/>
      <c r="B30" s="870"/>
      <c r="C30" s="20"/>
      <c r="D30" s="799"/>
      <c r="E30" s="940"/>
      <c r="F30" s="941"/>
      <c r="G30" s="941"/>
      <c r="H30" s="941"/>
      <c r="I30" s="942"/>
      <c r="J30" s="854"/>
      <c r="K30" s="905"/>
      <c r="L30" s="588"/>
      <c r="M30" s="947"/>
      <c r="N30" s="948"/>
      <c r="O30" s="958"/>
      <c r="P30" s="959"/>
      <c r="Q30" s="959"/>
      <c r="R30" s="959"/>
      <c r="S30" s="959"/>
      <c r="T30" s="959"/>
      <c r="U30" s="959"/>
      <c r="V30" s="959"/>
      <c r="W30" s="960"/>
      <c r="X30" s="5"/>
    </row>
    <row r="31" spans="1:82" ht="14.25" outlineLevel="1" thickTop="1">
      <c r="A31" s="5"/>
      <c r="B31" s="870"/>
      <c r="C31" s="17" t="s">
        <v>57</v>
      </c>
      <c r="D31" s="18"/>
      <c r="E31" s="18"/>
      <c r="F31" s="18"/>
      <c r="G31" s="18"/>
      <c r="H31" s="18"/>
      <c r="I31" s="19"/>
      <c r="J31" s="5"/>
      <c r="K31" s="953" t="s">
        <v>72</v>
      </c>
      <c r="L31" s="908" t="s">
        <v>395</v>
      </c>
      <c r="M31" s="970"/>
      <c r="N31" s="970"/>
      <c r="O31" s="970"/>
      <c r="P31" s="586"/>
      <c r="Q31" s="586"/>
      <c r="R31" s="586"/>
      <c r="S31" s="586"/>
      <c r="T31" s="586"/>
      <c r="U31" s="586"/>
      <c r="V31" s="586"/>
      <c r="W31" s="587"/>
      <c r="X31" s="5"/>
    </row>
    <row r="32" spans="1:82" outlineLevel="1">
      <c r="A32" s="5"/>
      <c r="B32" s="870"/>
      <c r="C32" s="20"/>
      <c r="D32" s="2" t="s">
        <v>55</v>
      </c>
      <c r="E32" s="813"/>
      <c r="F32" s="813"/>
      <c r="G32" s="813"/>
      <c r="H32" s="813"/>
      <c r="I32" s="814"/>
      <c r="J32" s="5"/>
      <c r="K32" s="954"/>
      <c r="L32" s="151"/>
      <c r="M32" s="917" t="s">
        <v>398</v>
      </c>
      <c r="N32" s="917"/>
      <c r="O32" s="957"/>
      <c r="P32" s="957"/>
      <c r="Q32" s="149" t="s">
        <v>402</v>
      </c>
      <c r="R32" s="149"/>
      <c r="S32" s="149"/>
      <c r="T32" s="149"/>
      <c r="U32" s="149"/>
      <c r="V32" s="149"/>
      <c r="W32" s="150"/>
      <c r="X32" s="5"/>
    </row>
    <row r="33" spans="1:24" outlineLevel="1">
      <c r="A33" s="5"/>
      <c r="B33" s="870"/>
      <c r="C33" s="20"/>
      <c r="D33" s="797" t="s">
        <v>75</v>
      </c>
      <c r="E33" s="824"/>
      <c r="F33" s="801"/>
      <c r="G33" s="801"/>
      <c r="H33" s="801"/>
      <c r="I33" s="802"/>
      <c r="J33" s="854"/>
      <c r="K33" s="954"/>
      <c r="L33" s="20"/>
      <c r="M33" s="894" t="s">
        <v>401</v>
      </c>
      <c r="N33" s="894"/>
      <c r="O33" s="810"/>
      <c r="P33" s="811"/>
      <c r="Q33" s="811"/>
      <c r="R33" s="811"/>
      <c r="S33" s="811"/>
      <c r="T33" s="811"/>
      <c r="U33" s="811"/>
      <c r="V33" s="811"/>
      <c r="W33" s="812"/>
      <c r="X33" s="5"/>
    </row>
    <row r="34" spans="1:24" outlineLevel="1">
      <c r="A34" s="5"/>
      <c r="B34" s="870"/>
      <c r="C34" s="20"/>
      <c r="D34" s="798"/>
      <c r="E34" s="803"/>
      <c r="F34" s="804"/>
      <c r="G34" s="804"/>
      <c r="H34" s="804"/>
      <c r="I34" s="805"/>
      <c r="J34" s="854"/>
      <c r="K34" s="954"/>
      <c r="L34" s="20"/>
      <c r="M34" s="894"/>
      <c r="N34" s="894"/>
      <c r="O34" s="810"/>
      <c r="P34" s="811"/>
      <c r="Q34" s="811"/>
      <c r="R34" s="811"/>
      <c r="S34" s="811"/>
      <c r="T34" s="811"/>
      <c r="U34" s="811"/>
      <c r="V34" s="811"/>
      <c r="W34" s="812"/>
      <c r="X34" s="5"/>
    </row>
    <row r="35" spans="1:24" outlineLevel="1">
      <c r="A35" s="5"/>
      <c r="B35" s="870"/>
      <c r="C35" s="20"/>
      <c r="D35" s="798"/>
      <c r="E35" s="803"/>
      <c r="F35" s="804"/>
      <c r="G35" s="804"/>
      <c r="H35" s="804"/>
      <c r="I35" s="805"/>
      <c r="J35" s="854"/>
      <c r="K35" s="954"/>
      <c r="L35" s="20"/>
      <c r="M35" s="894" t="s">
        <v>400</v>
      </c>
      <c r="N35" s="894"/>
      <c r="O35" s="810"/>
      <c r="P35" s="811"/>
      <c r="Q35" s="811"/>
      <c r="R35" s="811"/>
      <c r="S35" s="811"/>
      <c r="T35" s="811"/>
      <c r="U35" s="811"/>
      <c r="V35" s="811"/>
      <c r="W35" s="812"/>
      <c r="X35" s="5"/>
    </row>
    <row r="36" spans="1:24" outlineLevel="1">
      <c r="A36" s="5"/>
      <c r="B36" s="870"/>
      <c r="C36" s="20"/>
      <c r="D36" s="799"/>
      <c r="E36" s="806"/>
      <c r="F36" s="807"/>
      <c r="G36" s="807"/>
      <c r="H36" s="807"/>
      <c r="I36" s="808"/>
      <c r="J36" s="854"/>
      <c r="K36" s="954"/>
      <c r="L36" s="20"/>
      <c r="M36" s="894"/>
      <c r="N36" s="894"/>
      <c r="O36" s="810"/>
      <c r="P36" s="811"/>
      <c r="Q36" s="811"/>
      <c r="R36" s="811"/>
      <c r="S36" s="811"/>
      <c r="T36" s="811"/>
      <c r="U36" s="811"/>
      <c r="V36" s="811"/>
      <c r="W36" s="812"/>
      <c r="X36" s="5"/>
    </row>
    <row r="37" spans="1:24" outlineLevel="1">
      <c r="A37" s="5"/>
      <c r="B37" s="870"/>
      <c r="C37" s="20"/>
      <c r="D37" s="797" t="s">
        <v>56</v>
      </c>
      <c r="E37" s="824"/>
      <c r="F37" s="801"/>
      <c r="G37" s="801"/>
      <c r="H37" s="801"/>
      <c r="I37" s="802"/>
      <c r="J37" s="854"/>
      <c r="K37" s="954"/>
      <c r="L37" s="20"/>
      <c r="M37" s="894" t="s">
        <v>399</v>
      </c>
      <c r="N37" s="894"/>
      <c r="O37" s="810"/>
      <c r="P37" s="811"/>
      <c r="Q37" s="811"/>
      <c r="R37" s="811"/>
      <c r="S37" s="811"/>
      <c r="T37" s="811"/>
      <c r="U37" s="811"/>
      <c r="V37" s="811"/>
      <c r="W37" s="812"/>
      <c r="X37" s="5"/>
    </row>
    <row r="38" spans="1:24" ht="14.25" outlineLevel="1" thickBot="1">
      <c r="A38" s="5"/>
      <c r="B38" s="870"/>
      <c r="C38" s="20"/>
      <c r="D38" s="798"/>
      <c r="E38" s="803"/>
      <c r="F38" s="804"/>
      <c r="G38" s="804"/>
      <c r="H38" s="804"/>
      <c r="I38" s="805"/>
      <c r="J38" s="854"/>
      <c r="K38" s="955"/>
      <c r="L38" s="588"/>
      <c r="M38" s="895"/>
      <c r="N38" s="895"/>
      <c r="O38" s="971"/>
      <c r="P38" s="972"/>
      <c r="Q38" s="904"/>
      <c r="R38" s="904"/>
      <c r="S38" s="904"/>
      <c r="T38" s="904"/>
      <c r="U38" s="589" t="s">
        <v>77</v>
      </c>
      <c r="V38" s="589"/>
      <c r="W38" s="590"/>
      <c r="X38" s="5"/>
    </row>
    <row r="39" spans="1:24" ht="14.25" outlineLevel="1" thickTop="1">
      <c r="A39" s="5"/>
      <c r="B39" s="870"/>
      <c r="C39" s="20"/>
      <c r="D39" s="798"/>
      <c r="E39" s="803"/>
      <c r="F39" s="804"/>
      <c r="G39" s="804"/>
      <c r="H39" s="804"/>
      <c r="I39" s="805"/>
      <c r="J39" s="854"/>
      <c r="K39" s="890" t="s">
        <v>150</v>
      </c>
      <c r="L39" s="20" t="s">
        <v>79</v>
      </c>
      <c r="M39" s="149"/>
      <c r="N39" s="149"/>
      <c r="O39" s="149"/>
      <c r="P39" s="149"/>
      <c r="Q39" s="149"/>
      <c r="R39" s="149"/>
      <c r="S39" s="585"/>
      <c r="T39" s="906" t="s">
        <v>1187</v>
      </c>
      <c r="U39" s="906"/>
      <c r="V39" s="906"/>
      <c r="W39" s="907"/>
      <c r="X39" s="5"/>
    </row>
    <row r="40" spans="1:24" ht="14.25" outlineLevel="1" thickBot="1">
      <c r="A40" s="5"/>
      <c r="B40" s="870"/>
      <c r="C40" s="20"/>
      <c r="D40" s="799"/>
      <c r="E40" s="806"/>
      <c r="F40" s="807"/>
      <c r="G40" s="807"/>
      <c r="H40" s="807"/>
      <c r="I40" s="808"/>
      <c r="J40" s="854"/>
      <c r="K40" s="891"/>
      <c r="L40" s="887" t="s">
        <v>1349</v>
      </c>
      <c r="M40" s="888"/>
      <c r="N40" s="888"/>
      <c r="O40" s="888"/>
      <c r="P40" s="888"/>
      <c r="Q40" s="888"/>
      <c r="R40" s="888"/>
      <c r="S40" s="888"/>
      <c r="T40" s="888"/>
      <c r="U40" s="888"/>
      <c r="V40" s="888"/>
      <c r="W40" s="889"/>
      <c r="X40" s="5"/>
    </row>
    <row r="41" spans="1:24" ht="14.25" outlineLevel="1" thickBot="1">
      <c r="A41" s="5"/>
      <c r="B41" s="870"/>
      <c r="C41" s="17" t="s">
        <v>58</v>
      </c>
      <c r="D41" s="18"/>
      <c r="E41" s="18"/>
      <c r="F41" s="18"/>
      <c r="G41" s="18"/>
      <c r="H41" s="18"/>
      <c r="I41" s="19"/>
      <c r="J41" s="5"/>
      <c r="K41" s="11" t="s">
        <v>67</v>
      </c>
      <c r="L41" s="22"/>
      <c r="M41" s="22"/>
      <c r="N41" s="22"/>
      <c r="O41" s="22"/>
      <c r="P41" s="22"/>
      <c r="Q41" s="22"/>
      <c r="R41" s="22"/>
      <c r="S41" s="22"/>
      <c r="T41" s="22"/>
      <c r="U41" s="22"/>
      <c r="V41" s="22"/>
      <c r="W41" s="23"/>
      <c r="X41" s="5"/>
    </row>
    <row r="42" spans="1:24" ht="15" outlineLevel="1" thickTop="1" thickBot="1">
      <c r="A42" s="5"/>
      <c r="B42" s="870"/>
      <c r="C42" s="20"/>
      <c r="D42" s="2" t="s">
        <v>55</v>
      </c>
      <c r="E42" s="813"/>
      <c r="F42" s="813"/>
      <c r="G42" s="813"/>
      <c r="H42" s="813"/>
      <c r="I42" s="814"/>
      <c r="J42" s="5"/>
      <c r="K42" s="600" t="s">
        <v>1156</v>
      </c>
      <c r="L42" s="601" t="s">
        <v>68</v>
      </c>
      <c r="M42" s="594"/>
      <c r="N42" s="594"/>
      <c r="O42" s="594"/>
      <c r="P42" s="594"/>
      <c r="Q42" s="594"/>
      <c r="R42" s="594"/>
      <c r="S42" s="594"/>
      <c r="T42" s="594"/>
      <c r="U42" s="594"/>
      <c r="V42" s="594"/>
      <c r="W42" s="595"/>
      <c r="X42" s="5"/>
    </row>
    <row r="43" spans="1:24" ht="14.25" outlineLevel="1" thickTop="1">
      <c r="A43" s="5"/>
      <c r="B43" s="870"/>
      <c r="C43" s="20"/>
      <c r="D43" s="797" t="s">
        <v>75</v>
      </c>
      <c r="E43" s="800"/>
      <c r="F43" s="801"/>
      <c r="G43" s="801"/>
      <c r="H43" s="801"/>
      <c r="I43" s="802"/>
      <c r="J43" s="854"/>
      <c r="K43" s="841" t="str">
        <f>IF(C15="WTO型","－","○")</f>
        <v>○</v>
      </c>
      <c r="L43" s="597" t="s">
        <v>452</v>
      </c>
      <c r="M43" s="591"/>
      <c r="N43" s="591"/>
      <c r="O43" s="591"/>
      <c r="P43" s="591"/>
      <c r="Q43" s="591"/>
      <c r="R43" s="591"/>
      <c r="S43" s="591"/>
      <c r="T43" s="591"/>
      <c r="U43" s="591"/>
      <c r="V43" s="591"/>
      <c r="W43" s="592"/>
      <c r="X43" s="5"/>
    </row>
    <row r="44" spans="1:24" outlineLevel="1">
      <c r="A44" s="5"/>
      <c r="B44" s="870"/>
      <c r="C44" s="20"/>
      <c r="D44" s="798"/>
      <c r="E44" s="803"/>
      <c r="F44" s="804"/>
      <c r="G44" s="804"/>
      <c r="H44" s="804"/>
      <c r="I44" s="805"/>
      <c r="J44" s="854"/>
      <c r="K44" s="842"/>
      <c r="L44" s="20"/>
      <c r="M44" s="608" t="s">
        <v>1044</v>
      </c>
      <c r="N44" s="582"/>
      <c r="O44" s="582"/>
      <c r="P44" s="582"/>
      <c r="Q44" s="811" t="s">
        <v>1040</v>
      </c>
      <c r="R44" s="811"/>
      <c r="S44" s="609" t="s">
        <v>1045</v>
      </c>
      <c r="T44" s="582"/>
      <c r="U44" s="582"/>
      <c r="V44" s="582"/>
      <c r="W44" s="25"/>
      <c r="X44" s="5"/>
    </row>
    <row r="45" spans="1:24" outlineLevel="1">
      <c r="A45" s="5"/>
      <c r="B45" s="870"/>
      <c r="C45" s="20"/>
      <c r="D45" s="798"/>
      <c r="E45" s="803"/>
      <c r="F45" s="804"/>
      <c r="G45" s="804"/>
      <c r="H45" s="804"/>
      <c r="I45" s="805"/>
      <c r="J45" s="854"/>
      <c r="K45" s="842"/>
      <c r="L45" s="20"/>
      <c r="M45" s="815" t="s">
        <v>73</v>
      </c>
      <c r="N45" s="874"/>
      <c r="O45" s="826" t="str">
        <f>O18</f>
        <v>呼び径450mm以上の泥土圧推進工事</v>
      </c>
      <c r="P45" s="827"/>
      <c r="Q45" s="827"/>
      <c r="R45" s="827"/>
      <c r="S45" s="827"/>
      <c r="T45" s="828"/>
      <c r="U45" s="815" t="s">
        <v>1039</v>
      </c>
      <c r="V45" s="816"/>
      <c r="W45" s="817"/>
      <c r="X45" s="5"/>
    </row>
    <row r="46" spans="1:24" outlineLevel="1">
      <c r="A46" s="5"/>
      <c r="B46" s="870"/>
      <c r="C46" s="20"/>
      <c r="D46" s="799"/>
      <c r="E46" s="806"/>
      <c r="F46" s="807"/>
      <c r="G46" s="807"/>
      <c r="H46" s="807"/>
      <c r="I46" s="808"/>
      <c r="J46" s="854"/>
      <c r="K46" s="842"/>
      <c r="L46" s="20"/>
      <c r="M46" s="818"/>
      <c r="N46" s="875"/>
      <c r="O46" s="829"/>
      <c r="P46" s="830"/>
      <c r="Q46" s="830"/>
      <c r="R46" s="830"/>
      <c r="S46" s="830"/>
      <c r="T46" s="831"/>
      <c r="U46" s="818"/>
      <c r="V46" s="819"/>
      <c r="W46" s="820"/>
      <c r="X46" s="5"/>
    </row>
    <row r="47" spans="1:24" outlineLevel="1">
      <c r="A47" s="5"/>
      <c r="B47" s="870"/>
      <c r="C47" s="20"/>
      <c r="D47" s="797" t="s">
        <v>56</v>
      </c>
      <c r="E47" s="800"/>
      <c r="F47" s="801"/>
      <c r="G47" s="801"/>
      <c r="H47" s="801"/>
      <c r="I47" s="802"/>
      <c r="J47" s="854"/>
      <c r="K47" s="842"/>
      <c r="L47" s="20"/>
      <c r="M47" s="818"/>
      <c r="N47" s="875"/>
      <c r="O47" s="829"/>
      <c r="P47" s="830"/>
      <c r="Q47" s="830"/>
      <c r="R47" s="830"/>
      <c r="S47" s="830"/>
      <c r="T47" s="831"/>
      <c r="U47" s="818"/>
      <c r="V47" s="819"/>
      <c r="W47" s="820"/>
      <c r="X47" s="5"/>
    </row>
    <row r="48" spans="1:24" outlineLevel="1">
      <c r="A48" s="5"/>
      <c r="B48" s="870"/>
      <c r="C48" s="20"/>
      <c r="D48" s="798"/>
      <c r="E48" s="803"/>
      <c r="F48" s="804"/>
      <c r="G48" s="804"/>
      <c r="H48" s="804"/>
      <c r="I48" s="805"/>
      <c r="J48" s="854"/>
      <c r="K48" s="842"/>
      <c r="L48" s="20"/>
      <c r="M48" s="818"/>
      <c r="N48" s="875"/>
      <c r="O48" s="829"/>
      <c r="P48" s="830"/>
      <c r="Q48" s="830"/>
      <c r="R48" s="830"/>
      <c r="S48" s="830"/>
      <c r="T48" s="831"/>
      <c r="U48" s="818"/>
      <c r="V48" s="819"/>
      <c r="W48" s="820"/>
      <c r="X48" s="5"/>
    </row>
    <row r="49" spans="1:39" outlineLevel="1">
      <c r="A49" s="5"/>
      <c r="B49" s="870"/>
      <c r="C49" s="20"/>
      <c r="D49" s="798"/>
      <c r="E49" s="803"/>
      <c r="F49" s="804"/>
      <c r="G49" s="804"/>
      <c r="H49" s="804"/>
      <c r="I49" s="805"/>
      <c r="J49" s="854"/>
      <c r="K49" s="842"/>
      <c r="L49" s="20"/>
      <c r="M49" s="818"/>
      <c r="N49" s="875"/>
      <c r="O49" s="829"/>
      <c r="P49" s="830"/>
      <c r="Q49" s="830"/>
      <c r="R49" s="830"/>
      <c r="S49" s="830"/>
      <c r="T49" s="831"/>
      <c r="U49" s="818"/>
      <c r="V49" s="819"/>
      <c r="W49" s="820"/>
      <c r="X49" s="5"/>
    </row>
    <row r="50" spans="1:39" outlineLevel="1">
      <c r="A50" s="5"/>
      <c r="B50" s="870"/>
      <c r="C50" s="20"/>
      <c r="D50" s="799"/>
      <c r="E50" s="806"/>
      <c r="F50" s="807"/>
      <c r="G50" s="807"/>
      <c r="H50" s="807"/>
      <c r="I50" s="808"/>
      <c r="J50" s="854"/>
      <c r="K50" s="842"/>
      <c r="L50" s="20"/>
      <c r="M50" s="821"/>
      <c r="N50" s="876"/>
      <c r="O50" s="832"/>
      <c r="P50" s="833"/>
      <c r="Q50" s="833"/>
      <c r="R50" s="833"/>
      <c r="S50" s="833"/>
      <c r="T50" s="834"/>
      <c r="U50" s="821"/>
      <c r="V50" s="822"/>
      <c r="W50" s="823"/>
      <c r="X50" s="5"/>
    </row>
    <row r="51" spans="1:39" outlineLevel="1">
      <c r="A51" s="5"/>
      <c r="B51" s="870"/>
      <c r="C51" s="17" t="s">
        <v>59</v>
      </c>
      <c r="D51" s="18"/>
      <c r="E51" s="18"/>
      <c r="F51" s="18"/>
      <c r="G51" s="18"/>
      <c r="H51" s="18"/>
      <c r="I51" s="19"/>
      <c r="J51" s="5"/>
      <c r="K51" s="842"/>
      <c r="L51" s="20"/>
      <c r="M51" s="849" t="s">
        <v>76</v>
      </c>
      <c r="N51" s="850"/>
      <c r="O51" s="810" t="s">
        <v>1038</v>
      </c>
      <c r="P51" s="811"/>
      <c r="Q51" s="811"/>
      <c r="R51" s="811"/>
      <c r="S51" s="811"/>
      <c r="T51" s="811"/>
      <c r="U51" s="811"/>
      <c r="V51" s="811"/>
      <c r="W51" s="812"/>
      <c r="X51" s="5"/>
    </row>
    <row r="52" spans="1:39" outlineLevel="1">
      <c r="A52" s="5"/>
      <c r="B52" s="870"/>
      <c r="C52" s="20"/>
      <c r="D52" s="2" t="s">
        <v>55</v>
      </c>
      <c r="E52" s="813"/>
      <c r="F52" s="813"/>
      <c r="G52" s="813"/>
      <c r="H52" s="813"/>
      <c r="I52" s="814"/>
      <c r="J52" s="5"/>
      <c r="K52" s="842"/>
      <c r="L52" s="20"/>
      <c r="M52" s="851"/>
      <c r="N52" s="852"/>
      <c r="O52" s="872"/>
      <c r="P52" s="873"/>
      <c r="Q52" s="949"/>
      <c r="R52" s="949"/>
      <c r="S52" s="949"/>
      <c r="T52" s="949"/>
      <c r="U52" s="6" t="s">
        <v>77</v>
      </c>
      <c r="V52" s="6"/>
      <c r="W52" s="16"/>
      <c r="X52" s="5"/>
    </row>
    <row r="53" spans="1:39" ht="14.25" outlineLevel="1" thickBot="1">
      <c r="A53" s="5"/>
      <c r="B53" s="870"/>
      <c r="C53" s="20"/>
      <c r="D53" s="797" t="s">
        <v>75</v>
      </c>
      <c r="E53" s="800"/>
      <c r="F53" s="801"/>
      <c r="G53" s="801"/>
      <c r="H53" s="801"/>
      <c r="I53" s="802"/>
      <c r="J53" s="854"/>
      <c r="K53" s="843"/>
      <c r="L53" s="20"/>
      <c r="M53" s="839" t="s">
        <v>78</v>
      </c>
      <c r="N53" s="840"/>
      <c r="O53" s="877" t="s">
        <v>1066</v>
      </c>
      <c r="P53" s="878"/>
      <c r="Q53" s="878"/>
      <c r="R53" s="878"/>
      <c r="S53" s="878"/>
      <c r="T53" s="878"/>
      <c r="U53" s="878"/>
      <c r="V53" s="878"/>
      <c r="W53" s="879"/>
      <c r="X53" s="5"/>
    </row>
    <row r="54" spans="1:39" ht="14.25" outlineLevel="1" thickBot="1">
      <c r="A54" s="5"/>
      <c r="B54" s="870"/>
      <c r="C54" s="20"/>
      <c r="D54" s="798"/>
      <c r="E54" s="803"/>
      <c r="F54" s="804"/>
      <c r="G54" s="804"/>
      <c r="H54" s="804"/>
      <c r="I54" s="805"/>
      <c r="J54" s="854"/>
      <c r="K54" s="11" t="s">
        <v>69</v>
      </c>
      <c r="L54" s="22"/>
      <c r="M54" s="22"/>
      <c r="N54" s="22"/>
      <c r="O54" s="22"/>
      <c r="P54" s="22"/>
      <c r="Q54" s="22"/>
      <c r="R54" s="22"/>
      <c r="S54" s="22"/>
      <c r="T54" s="22"/>
      <c r="U54" s="22"/>
      <c r="V54" s="22"/>
      <c r="W54" s="23"/>
      <c r="X54" s="5"/>
      <c r="Z54" s="97"/>
      <c r="AA54" s="97"/>
      <c r="AB54" s="97"/>
      <c r="AC54" s="97"/>
      <c r="AD54" s="97"/>
      <c r="AE54" s="97"/>
      <c r="AF54" s="97"/>
      <c r="AG54" s="97"/>
      <c r="AH54" s="97"/>
      <c r="AI54" s="97"/>
      <c r="AJ54" s="97"/>
      <c r="AK54" s="97"/>
      <c r="AL54" s="97"/>
      <c r="AM54" s="97"/>
    </row>
    <row r="55" spans="1:39" ht="15" outlineLevel="1" thickTop="1" thickBot="1">
      <c r="A55" s="5"/>
      <c r="B55" s="870"/>
      <c r="C55" s="20"/>
      <c r="D55" s="798"/>
      <c r="E55" s="803"/>
      <c r="F55" s="804"/>
      <c r="G55" s="804"/>
      <c r="H55" s="804"/>
      <c r="I55" s="805"/>
      <c r="J55" s="854"/>
      <c r="K55" s="600" t="str">
        <f>IF(C15="WTO型","－","○")</f>
        <v>○</v>
      </c>
      <c r="L55" s="601" t="s">
        <v>1207</v>
      </c>
      <c r="M55" s="594"/>
      <c r="N55" s="594"/>
      <c r="O55" s="602"/>
      <c r="P55" s="594"/>
      <c r="Q55" s="594"/>
      <c r="R55" s="594"/>
      <c r="S55" s="594"/>
      <c r="T55" s="594"/>
      <c r="U55" s="594"/>
      <c r="V55" s="594"/>
      <c r="W55" s="595"/>
      <c r="X55" s="5"/>
      <c r="Z55" s="825"/>
      <c r="AA55" s="795"/>
      <c r="AB55" s="795"/>
      <c r="AC55" s="795"/>
      <c r="AD55" s="795"/>
      <c r="AE55" s="795"/>
      <c r="AF55" s="795"/>
      <c r="AG55" s="795"/>
      <c r="AH55" s="795"/>
      <c r="AI55" s="795"/>
      <c r="AJ55" s="795"/>
      <c r="AK55" s="795"/>
      <c r="AL55" s="795"/>
      <c r="AM55" s="795"/>
    </row>
    <row r="56" spans="1:39" ht="14.25" outlineLevel="1" thickTop="1">
      <c r="A56" s="5"/>
      <c r="B56" s="870"/>
      <c r="C56" s="20"/>
      <c r="D56" s="799"/>
      <c r="E56" s="806"/>
      <c r="F56" s="807"/>
      <c r="G56" s="807"/>
      <c r="H56" s="807"/>
      <c r="I56" s="808"/>
      <c r="J56" s="854"/>
      <c r="K56" s="844" t="s">
        <v>1213</v>
      </c>
      <c r="L56" s="596" t="s">
        <v>1208</v>
      </c>
      <c r="M56" s="738"/>
      <c r="N56" s="738"/>
      <c r="O56" s="598"/>
      <c r="P56" s="738"/>
      <c r="Q56" s="738"/>
      <c r="R56" s="738"/>
      <c r="S56" s="738"/>
      <c r="T56" s="738"/>
      <c r="U56" s="738"/>
      <c r="V56" s="738"/>
      <c r="W56" s="587"/>
      <c r="X56" s="5"/>
      <c r="Z56" s="825"/>
      <c r="AA56" s="795"/>
      <c r="AB56" s="795"/>
      <c r="AC56" s="795"/>
      <c r="AD56" s="795"/>
      <c r="AE56" s="795"/>
      <c r="AF56" s="796"/>
      <c r="AG56" s="796"/>
      <c r="AH56" s="796"/>
      <c r="AI56" s="796"/>
      <c r="AJ56" s="796"/>
      <c r="AK56" s="796"/>
      <c r="AL56" s="796"/>
      <c r="AM56" s="796"/>
    </row>
    <row r="57" spans="1:39" ht="13.5" customHeight="1" outlineLevel="1">
      <c r="A57" s="5"/>
      <c r="B57" s="870"/>
      <c r="C57" s="20"/>
      <c r="D57" s="797" t="s">
        <v>56</v>
      </c>
      <c r="E57" s="800"/>
      <c r="F57" s="801"/>
      <c r="G57" s="801"/>
      <c r="H57" s="801"/>
      <c r="I57" s="802"/>
      <c r="J57" s="854"/>
      <c r="K57" s="845"/>
      <c r="L57" s="737"/>
      <c r="M57" s="809" t="s">
        <v>1031</v>
      </c>
      <c r="N57" s="809"/>
      <c r="O57" s="737"/>
      <c r="P57" s="809" t="s">
        <v>1034</v>
      </c>
      <c r="Q57" s="809"/>
      <c r="R57" s="737"/>
      <c r="S57" s="809" t="s">
        <v>1036</v>
      </c>
      <c r="T57" s="809"/>
      <c r="U57" s="961" t="s">
        <v>1041</v>
      </c>
      <c r="V57" s="962"/>
      <c r="W57" s="963"/>
      <c r="X57" s="5"/>
      <c r="Z57" s="825"/>
      <c r="AA57" s="795"/>
      <c r="AB57" s="795"/>
      <c r="AC57" s="795"/>
      <c r="AD57" s="795"/>
      <c r="AE57" s="795"/>
      <c r="AF57" s="796"/>
      <c r="AG57" s="796"/>
      <c r="AH57" s="796"/>
      <c r="AI57" s="796"/>
      <c r="AJ57" s="796"/>
      <c r="AK57" s="796"/>
      <c r="AL57" s="796"/>
      <c r="AM57" s="796"/>
    </row>
    <row r="58" spans="1:39" ht="13.5" customHeight="1" outlineLevel="1">
      <c r="A58" s="5"/>
      <c r="B58" s="870"/>
      <c r="C58" s="20"/>
      <c r="D58" s="798"/>
      <c r="E58" s="803"/>
      <c r="F58" s="804"/>
      <c r="G58" s="804"/>
      <c r="H58" s="804"/>
      <c r="I58" s="805"/>
      <c r="J58" s="854"/>
      <c r="K58" s="845"/>
      <c r="L58" s="737"/>
      <c r="M58" s="809" t="s">
        <v>1032</v>
      </c>
      <c r="N58" s="809"/>
      <c r="O58" s="737"/>
      <c r="P58" s="809" t="s">
        <v>1200</v>
      </c>
      <c r="Q58" s="809"/>
      <c r="R58" s="737"/>
      <c r="S58" s="809" t="s">
        <v>1135</v>
      </c>
      <c r="T58" s="809"/>
      <c r="U58" s="964"/>
      <c r="V58" s="965"/>
      <c r="W58" s="966"/>
      <c r="X58" s="5"/>
      <c r="Z58" s="825"/>
      <c r="AA58" s="795"/>
      <c r="AB58" s="795"/>
      <c r="AC58" s="795"/>
      <c r="AD58" s="795"/>
      <c r="AE58" s="795"/>
      <c r="AF58" s="796"/>
      <c r="AG58" s="796"/>
      <c r="AH58" s="796"/>
      <c r="AI58" s="796"/>
      <c r="AJ58" s="796"/>
      <c r="AK58" s="796"/>
      <c r="AL58" s="796"/>
      <c r="AM58" s="796"/>
    </row>
    <row r="59" spans="1:39" outlineLevel="1">
      <c r="A59" s="5"/>
      <c r="B59" s="870"/>
      <c r="C59" s="20"/>
      <c r="D59" s="798"/>
      <c r="E59" s="803"/>
      <c r="F59" s="804"/>
      <c r="G59" s="804"/>
      <c r="H59" s="804"/>
      <c r="I59" s="805"/>
      <c r="J59" s="854"/>
      <c r="K59" s="845"/>
      <c r="L59" s="737"/>
      <c r="M59" s="809" t="s">
        <v>1033</v>
      </c>
      <c r="N59" s="809"/>
      <c r="O59" s="737"/>
      <c r="P59" s="809" t="s">
        <v>1035</v>
      </c>
      <c r="Q59" s="809"/>
      <c r="R59" s="737"/>
      <c r="S59" s="809" t="s">
        <v>1194</v>
      </c>
      <c r="T59" s="809"/>
      <c r="U59" s="964"/>
      <c r="V59" s="965"/>
      <c r="W59" s="966"/>
      <c r="X59" s="5"/>
      <c r="Z59" s="754"/>
      <c r="AA59" s="97"/>
      <c r="AB59" s="97"/>
      <c r="AC59" s="97"/>
      <c r="AD59" s="97"/>
      <c r="AE59" s="97"/>
      <c r="AF59" s="97"/>
      <c r="AG59" s="97"/>
      <c r="AH59" s="97"/>
      <c r="AI59" s="97"/>
      <c r="AJ59" s="97"/>
      <c r="AK59" s="97"/>
      <c r="AL59" s="97"/>
      <c r="AM59" s="97"/>
    </row>
    <row r="60" spans="1:39" ht="14.25" outlineLevel="1" thickBot="1">
      <c r="A60" s="5"/>
      <c r="B60" s="871"/>
      <c r="C60" s="24"/>
      <c r="D60" s="956"/>
      <c r="E60" s="950"/>
      <c r="F60" s="951"/>
      <c r="G60" s="951"/>
      <c r="H60" s="951"/>
      <c r="I60" s="952"/>
      <c r="J60" s="854"/>
      <c r="K60" s="845"/>
      <c r="L60" s="739"/>
      <c r="M60" s="853" t="s">
        <v>1195</v>
      </c>
      <c r="N60" s="853"/>
      <c r="O60" s="739"/>
      <c r="P60" s="853" t="s">
        <v>1196</v>
      </c>
      <c r="Q60" s="853"/>
      <c r="R60" s="739"/>
      <c r="S60" s="853" t="s">
        <v>1197</v>
      </c>
      <c r="T60" s="853"/>
      <c r="U60" s="964"/>
      <c r="V60" s="965"/>
      <c r="W60" s="966"/>
      <c r="X60" s="5"/>
      <c r="Z60" s="754"/>
      <c r="AA60" s="97"/>
      <c r="AB60" s="97"/>
      <c r="AC60" s="97"/>
      <c r="AD60" s="97"/>
      <c r="AE60" s="97"/>
      <c r="AF60" s="97"/>
      <c r="AG60" s="97"/>
      <c r="AH60" s="97"/>
      <c r="AI60" s="97"/>
      <c r="AJ60" s="97"/>
      <c r="AK60" s="97"/>
      <c r="AL60" s="97"/>
      <c r="AM60" s="97"/>
    </row>
    <row r="61" spans="1:39" ht="14.25" outlineLevel="1" thickBot="1">
      <c r="A61" s="5"/>
      <c r="B61" s="880" t="s">
        <v>1233</v>
      </c>
      <c r="C61" s="865" t="s">
        <v>62</v>
      </c>
      <c r="D61" s="866"/>
      <c r="E61" s="847" t="s">
        <v>1363</v>
      </c>
      <c r="F61" s="848"/>
      <c r="G61" s="848"/>
      <c r="H61" s="848"/>
      <c r="I61" s="13" t="s">
        <v>63</v>
      </c>
      <c r="J61" s="5"/>
      <c r="K61" s="846"/>
      <c r="L61" s="599"/>
      <c r="M61" s="864" t="s">
        <v>1198</v>
      </c>
      <c r="N61" s="864"/>
      <c r="O61" s="599"/>
      <c r="P61" s="864"/>
      <c r="Q61" s="864"/>
      <c r="R61" s="599"/>
      <c r="S61" s="864"/>
      <c r="T61" s="864"/>
      <c r="U61" s="967"/>
      <c r="V61" s="968"/>
      <c r="W61" s="969"/>
      <c r="X61" s="5"/>
      <c r="Z61" s="97"/>
      <c r="AA61" s="97"/>
      <c r="AB61" s="97"/>
      <c r="AC61" s="97"/>
      <c r="AD61" s="97"/>
      <c r="AE61" s="97"/>
      <c r="AF61" s="97"/>
      <c r="AG61" s="97"/>
      <c r="AH61" s="97"/>
      <c r="AI61" s="97"/>
      <c r="AJ61" s="97"/>
      <c r="AK61" s="97"/>
      <c r="AL61" s="97"/>
      <c r="AM61" s="97"/>
    </row>
    <row r="62" spans="1:39" ht="15" outlineLevel="1" thickTop="1" thickBot="1">
      <c r="A62" s="5"/>
      <c r="B62" s="842"/>
      <c r="C62" s="851"/>
      <c r="D62" s="852"/>
      <c r="E62" s="835" t="s">
        <v>1347</v>
      </c>
      <c r="F62" s="836"/>
      <c r="G62" s="836"/>
      <c r="H62" s="836"/>
      <c r="I62" s="15" t="s">
        <v>115</v>
      </c>
      <c r="J62" s="5"/>
      <c r="K62" s="211" t="str">
        <f>IF(C15="WTO型","－","○")</f>
        <v>○</v>
      </c>
      <c r="L62" s="24" t="s">
        <v>70</v>
      </c>
      <c r="M62" s="27"/>
      <c r="N62" s="27"/>
      <c r="O62" s="27"/>
      <c r="P62" s="27"/>
      <c r="Q62" s="27"/>
      <c r="R62" s="27"/>
      <c r="S62" s="27"/>
      <c r="T62" s="27"/>
      <c r="U62" s="27"/>
      <c r="V62" s="27"/>
      <c r="W62" s="28"/>
      <c r="X62" s="5"/>
      <c r="Z62" s="97"/>
      <c r="AA62" s="97"/>
      <c r="AB62" s="97"/>
      <c r="AC62" s="97"/>
      <c r="AD62" s="97"/>
      <c r="AE62" s="97"/>
      <c r="AF62" s="97"/>
      <c r="AG62" s="97"/>
      <c r="AH62" s="97"/>
      <c r="AI62" s="97"/>
      <c r="AJ62" s="97"/>
      <c r="AK62" s="97"/>
      <c r="AL62" s="97"/>
      <c r="AM62" s="97"/>
    </row>
    <row r="63" spans="1:39" ht="14.25" outlineLevel="1" thickBot="1">
      <c r="A63" s="5"/>
      <c r="B63" s="842"/>
      <c r="C63" s="849" t="s">
        <v>57</v>
      </c>
      <c r="D63" s="850"/>
      <c r="E63" s="837" t="s">
        <v>1348</v>
      </c>
      <c r="F63" s="838"/>
      <c r="G63" s="838"/>
      <c r="H63" s="838"/>
      <c r="I63" s="14" t="s">
        <v>63</v>
      </c>
      <c r="J63" s="5"/>
      <c r="K63" s="726" t="s">
        <v>1157</v>
      </c>
      <c r="L63" s="727"/>
      <c r="M63" s="728"/>
      <c r="N63" s="728"/>
      <c r="O63" s="728"/>
      <c r="P63" s="728"/>
      <c r="Q63" s="728"/>
      <c r="R63" s="728"/>
      <c r="S63" s="728"/>
      <c r="T63" s="728"/>
      <c r="U63" s="728"/>
      <c r="V63" s="728"/>
      <c r="W63" s="729"/>
      <c r="X63" s="5"/>
      <c r="Z63" s="97"/>
      <c r="AA63" s="97"/>
      <c r="AB63" s="97"/>
      <c r="AC63" s="97"/>
      <c r="AD63" s="97"/>
      <c r="AE63" s="97"/>
      <c r="AF63" s="97"/>
      <c r="AG63" s="97"/>
      <c r="AH63" s="97"/>
      <c r="AI63" s="97"/>
      <c r="AJ63" s="97"/>
      <c r="AK63" s="97"/>
      <c r="AL63" s="97"/>
      <c r="AM63" s="97"/>
    </row>
    <row r="64" spans="1:39" ht="15" outlineLevel="1" thickTop="1" thickBot="1">
      <c r="A64" s="5"/>
      <c r="B64" s="843"/>
      <c r="C64" s="867"/>
      <c r="D64" s="868"/>
      <c r="E64" s="883" t="s">
        <v>1353</v>
      </c>
      <c r="F64" s="884"/>
      <c r="G64" s="884"/>
      <c r="H64" s="884"/>
      <c r="I64" s="10" t="s">
        <v>116</v>
      </c>
      <c r="J64" s="5"/>
      <c r="K64" s="730" t="s">
        <v>1166</v>
      </c>
      <c r="L64" s="881" t="s">
        <v>1168</v>
      </c>
      <c r="M64" s="881"/>
      <c r="N64" s="881"/>
      <c r="O64" s="881"/>
      <c r="P64" s="881"/>
      <c r="Q64" s="881"/>
      <c r="R64" s="881"/>
      <c r="S64" s="881"/>
      <c r="T64" s="881"/>
      <c r="U64" s="881"/>
      <c r="V64" s="881"/>
      <c r="W64" s="882"/>
      <c r="X64" s="5"/>
      <c r="Z64" s="97"/>
      <c r="AA64" s="97"/>
      <c r="AB64" s="97"/>
      <c r="AC64" s="97"/>
      <c r="AD64" s="97"/>
      <c r="AE64" s="97"/>
      <c r="AF64" s="97"/>
      <c r="AG64" s="97"/>
      <c r="AH64" s="97"/>
      <c r="AI64" s="97"/>
      <c r="AJ64" s="97"/>
      <c r="AK64" s="97"/>
      <c r="AL64" s="97"/>
      <c r="AM64" s="97"/>
    </row>
    <row r="65" spans="1:39" outlineLevel="1">
      <c r="A65" s="5"/>
      <c r="B65" s="5"/>
      <c r="C65" s="5"/>
      <c r="D65" s="5"/>
      <c r="E65" s="5"/>
      <c r="F65" s="5"/>
      <c r="G65" s="5"/>
      <c r="H65" s="5"/>
      <c r="I65" s="5"/>
      <c r="J65" s="5"/>
      <c r="K65" s="5"/>
      <c r="L65" s="5"/>
      <c r="M65" s="5"/>
      <c r="N65" s="5"/>
      <c r="O65" s="5"/>
      <c r="P65" s="5"/>
      <c r="Q65" s="5"/>
      <c r="R65" s="5"/>
      <c r="S65" s="5"/>
      <c r="T65" s="5"/>
      <c r="U65" s="5"/>
      <c r="V65" s="5"/>
      <c r="W65" s="5"/>
      <c r="X65" s="5"/>
      <c r="Z65" s="97"/>
      <c r="AA65" s="97"/>
      <c r="AB65" s="97"/>
      <c r="AC65" s="97"/>
      <c r="AD65" s="97"/>
      <c r="AE65" s="97"/>
      <c r="AF65" s="97"/>
      <c r="AG65" s="97"/>
      <c r="AH65" s="97"/>
      <c r="AI65" s="97"/>
      <c r="AJ65" s="97"/>
      <c r="AK65" s="97"/>
      <c r="AL65" s="97"/>
      <c r="AM65" s="97"/>
    </row>
    <row r="66" spans="1:39" outlineLevel="1">
      <c r="A66" s="5"/>
      <c r="B66" s="5"/>
      <c r="C66" s="5"/>
      <c r="D66" s="5"/>
      <c r="E66" s="5"/>
      <c r="F66" s="5"/>
      <c r="G66" s="5"/>
      <c r="H66" s="5"/>
      <c r="I66" s="5"/>
      <c r="J66" s="5"/>
      <c r="K66" s="5"/>
      <c r="L66" s="5"/>
      <c r="M66" s="5"/>
      <c r="N66" s="5"/>
      <c r="O66" s="5"/>
      <c r="P66" s="5"/>
      <c r="Q66" s="5"/>
      <c r="R66" s="5"/>
      <c r="S66" s="5"/>
      <c r="T66" s="5"/>
      <c r="U66" s="5"/>
      <c r="V66" s="5"/>
      <c r="W66" s="5"/>
      <c r="X66" s="5"/>
      <c r="Z66" s="97"/>
      <c r="AA66" s="97"/>
      <c r="AB66" s="97"/>
      <c r="AC66" s="97"/>
      <c r="AD66" s="97"/>
      <c r="AE66" s="97"/>
      <c r="AF66" s="97"/>
      <c r="AG66" s="97"/>
      <c r="AH66" s="97"/>
      <c r="AI66" s="97"/>
      <c r="AJ66" s="97"/>
      <c r="AK66" s="97"/>
      <c r="AL66" s="97"/>
      <c r="AM66" s="97"/>
    </row>
    <row r="67" spans="1:39" ht="14.25" thickBot="1"/>
    <row r="68" spans="1:39" ht="13.5" customHeight="1">
      <c r="B68" s="855" t="s">
        <v>1104</v>
      </c>
      <c r="C68" s="856"/>
      <c r="D68" s="856"/>
      <c r="E68" s="856"/>
      <c r="F68" s="856"/>
      <c r="G68" s="856"/>
      <c r="H68" s="856"/>
      <c r="I68" s="856"/>
      <c r="J68" s="856"/>
      <c r="K68" s="856"/>
      <c r="L68" s="856"/>
      <c r="M68" s="856"/>
      <c r="N68" s="856"/>
      <c r="O68" s="857"/>
    </row>
    <row r="69" spans="1:39" ht="13.5" customHeight="1">
      <c r="B69" s="858"/>
      <c r="C69" s="859"/>
      <c r="D69" s="859"/>
      <c r="E69" s="859"/>
      <c r="F69" s="859"/>
      <c r="G69" s="859"/>
      <c r="H69" s="859"/>
      <c r="I69" s="859"/>
      <c r="J69" s="859"/>
      <c r="K69" s="859"/>
      <c r="L69" s="859"/>
      <c r="M69" s="859"/>
      <c r="N69" s="859"/>
      <c r="O69" s="860"/>
    </row>
    <row r="70" spans="1:39" ht="13.5" customHeight="1">
      <c r="B70" s="858"/>
      <c r="C70" s="859"/>
      <c r="D70" s="859"/>
      <c r="E70" s="859"/>
      <c r="F70" s="859"/>
      <c r="G70" s="859"/>
      <c r="H70" s="859"/>
      <c r="I70" s="859"/>
      <c r="J70" s="859"/>
      <c r="K70" s="859"/>
      <c r="L70" s="859"/>
      <c r="M70" s="859"/>
      <c r="N70" s="859"/>
      <c r="O70" s="860"/>
    </row>
    <row r="71" spans="1:39" ht="13.5" customHeight="1">
      <c r="B71" s="858"/>
      <c r="C71" s="859"/>
      <c r="D71" s="859"/>
      <c r="E71" s="859"/>
      <c r="F71" s="859"/>
      <c r="G71" s="859"/>
      <c r="H71" s="859"/>
      <c r="I71" s="859"/>
      <c r="J71" s="859"/>
      <c r="K71" s="859"/>
      <c r="L71" s="859"/>
      <c r="M71" s="859"/>
      <c r="N71" s="859"/>
      <c r="O71" s="860"/>
    </row>
    <row r="72" spans="1:39" ht="13.5" customHeight="1">
      <c r="B72" s="858"/>
      <c r="C72" s="859"/>
      <c r="D72" s="859"/>
      <c r="E72" s="859"/>
      <c r="F72" s="859"/>
      <c r="G72" s="859"/>
      <c r="H72" s="859"/>
      <c r="I72" s="859"/>
      <c r="J72" s="859"/>
      <c r="K72" s="859"/>
      <c r="L72" s="859"/>
      <c r="M72" s="859"/>
      <c r="N72" s="859"/>
      <c r="O72" s="860"/>
    </row>
    <row r="73" spans="1:39" ht="13.5" customHeight="1">
      <c r="B73" s="858"/>
      <c r="C73" s="859"/>
      <c r="D73" s="859"/>
      <c r="E73" s="859"/>
      <c r="F73" s="859"/>
      <c r="G73" s="859"/>
      <c r="H73" s="859"/>
      <c r="I73" s="859"/>
      <c r="J73" s="859"/>
      <c r="K73" s="859"/>
      <c r="L73" s="859"/>
      <c r="M73" s="859"/>
      <c r="N73" s="859"/>
      <c r="O73" s="860"/>
    </row>
    <row r="74" spans="1:39" ht="13.5" customHeight="1">
      <c r="B74" s="858"/>
      <c r="C74" s="859"/>
      <c r="D74" s="859"/>
      <c r="E74" s="859"/>
      <c r="F74" s="859"/>
      <c r="G74" s="859"/>
      <c r="H74" s="859"/>
      <c r="I74" s="859"/>
      <c r="J74" s="859"/>
      <c r="K74" s="859"/>
      <c r="L74" s="859"/>
      <c r="M74" s="859"/>
      <c r="N74" s="859"/>
      <c r="O74" s="860"/>
    </row>
    <row r="75" spans="1:39" ht="13.5" customHeight="1">
      <c r="B75" s="858"/>
      <c r="C75" s="859"/>
      <c r="D75" s="859"/>
      <c r="E75" s="859"/>
      <c r="F75" s="859"/>
      <c r="G75" s="859"/>
      <c r="H75" s="859"/>
      <c r="I75" s="859"/>
      <c r="J75" s="859"/>
      <c r="K75" s="859"/>
      <c r="L75" s="859"/>
      <c r="M75" s="859"/>
      <c r="N75" s="859"/>
      <c r="O75" s="860"/>
    </row>
    <row r="76" spans="1:39" ht="13.5" customHeight="1">
      <c r="B76" s="858"/>
      <c r="C76" s="859"/>
      <c r="D76" s="859"/>
      <c r="E76" s="859"/>
      <c r="F76" s="859"/>
      <c r="G76" s="859"/>
      <c r="H76" s="859"/>
      <c r="I76" s="859"/>
      <c r="J76" s="859"/>
      <c r="K76" s="859"/>
      <c r="L76" s="859"/>
      <c r="M76" s="859"/>
      <c r="N76" s="859"/>
      <c r="O76" s="860"/>
    </row>
    <row r="77" spans="1:39" ht="13.5" customHeight="1">
      <c r="B77" s="858"/>
      <c r="C77" s="859"/>
      <c r="D77" s="859"/>
      <c r="E77" s="859"/>
      <c r="F77" s="859"/>
      <c r="G77" s="859"/>
      <c r="H77" s="859"/>
      <c r="I77" s="859"/>
      <c r="J77" s="859"/>
      <c r="K77" s="859"/>
      <c r="L77" s="859"/>
      <c r="M77" s="859"/>
      <c r="N77" s="859"/>
      <c r="O77" s="860"/>
    </row>
    <row r="78" spans="1:39" ht="13.5" customHeight="1">
      <c r="B78" s="858"/>
      <c r="C78" s="859"/>
      <c r="D78" s="859"/>
      <c r="E78" s="859"/>
      <c r="F78" s="859"/>
      <c r="G78" s="859"/>
      <c r="H78" s="859"/>
      <c r="I78" s="859"/>
      <c r="J78" s="859"/>
      <c r="K78" s="859"/>
      <c r="L78" s="859"/>
      <c r="M78" s="859"/>
      <c r="N78" s="859"/>
      <c r="O78" s="860"/>
    </row>
    <row r="79" spans="1:39" ht="13.5" customHeight="1">
      <c r="B79" s="858"/>
      <c r="C79" s="859"/>
      <c r="D79" s="859"/>
      <c r="E79" s="859"/>
      <c r="F79" s="859"/>
      <c r="G79" s="859"/>
      <c r="H79" s="859"/>
      <c r="I79" s="859"/>
      <c r="J79" s="859"/>
      <c r="K79" s="859"/>
      <c r="L79" s="859"/>
      <c r="M79" s="859"/>
      <c r="N79" s="859"/>
      <c r="O79" s="860"/>
    </row>
    <row r="80" spans="1:39" ht="13.5" customHeight="1">
      <c r="B80" s="858"/>
      <c r="C80" s="859"/>
      <c r="D80" s="859"/>
      <c r="E80" s="859"/>
      <c r="F80" s="859"/>
      <c r="G80" s="859"/>
      <c r="H80" s="859"/>
      <c r="I80" s="859"/>
      <c r="J80" s="859"/>
      <c r="K80" s="859"/>
      <c r="L80" s="859"/>
      <c r="M80" s="859"/>
      <c r="N80" s="859"/>
      <c r="O80" s="860"/>
    </row>
    <row r="81" spans="2:15" ht="13.5" customHeight="1">
      <c r="B81" s="858"/>
      <c r="C81" s="859"/>
      <c r="D81" s="859"/>
      <c r="E81" s="859"/>
      <c r="F81" s="859"/>
      <c r="G81" s="859"/>
      <c r="H81" s="859"/>
      <c r="I81" s="859"/>
      <c r="J81" s="859"/>
      <c r="K81" s="859"/>
      <c r="L81" s="859"/>
      <c r="M81" s="859"/>
      <c r="N81" s="859"/>
      <c r="O81" s="860"/>
    </row>
    <row r="82" spans="2:15" ht="13.5" customHeight="1">
      <c r="B82" s="858"/>
      <c r="C82" s="859"/>
      <c r="D82" s="859"/>
      <c r="E82" s="859"/>
      <c r="F82" s="859"/>
      <c r="G82" s="859"/>
      <c r="H82" s="859"/>
      <c r="I82" s="859"/>
      <c r="J82" s="859"/>
      <c r="K82" s="859"/>
      <c r="L82" s="859"/>
      <c r="M82" s="859"/>
      <c r="N82" s="859"/>
      <c r="O82" s="860"/>
    </row>
    <row r="83" spans="2:15" ht="13.5" customHeight="1">
      <c r="B83" s="858"/>
      <c r="C83" s="859"/>
      <c r="D83" s="859"/>
      <c r="E83" s="859"/>
      <c r="F83" s="859"/>
      <c r="G83" s="859"/>
      <c r="H83" s="859"/>
      <c r="I83" s="859"/>
      <c r="J83" s="859"/>
      <c r="K83" s="859"/>
      <c r="L83" s="859"/>
      <c r="M83" s="859"/>
      <c r="N83" s="859"/>
      <c r="O83" s="860"/>
    </row>
    <row r="84" spans="2:15" ht="13.5" customHeight="1">
      <c r="B84" s="858"/>
      <c r="C84" s="859"/>
      <c r="D84" s="859"/>
      <c r="E84" s="859"/>
      <c r="F84" s="859"/>
      <c r="G84" s="859"/>
      <c r="H84" s="859"/>
      <c r="I84" s="859"/>
      <c r="J84" s="859"/>
      <c r="K84" s="859"/>
      <c r="L84" s="859"/>
      <c r="M84" s="859"/>
      <c r="N84" s="859"/>
      <c r="O84" s="860"/>
    </row>
    <row r="85" spans="2:15" ht="13.5" customHeight="1">
      <c r="B85" s="858"/>
      <c r="C85" s="859"/>
      <c r="D85" s="859"/>
      <c r="E85" s="859"/>
      <c r="F85" s="859"/>
      <c r="G85" s="859"/>
      <c r="H85" s="859"/>
      <c r="I85" s="859"/>
      <c r="J85" s="859"/>
      <c r="K85" s="859"/>
      <c r="L85" s="859"/>
      <c r="M85" s="859"/>
      <c r="N85" s="859"/>
      <c r="O85" s="860"/>
    </row>
    <row r="86" spans="2:15" ht="13.5" customHeight="1">
      <c r="B86" s="858"/>
      <c r="C86" s="859"/>
      <c r="D86" s="859"/>
      <c r="E86" s="859"/>
      <c r="F86" s="859"/>
      <c r="G86" s="859"/>
      <c r="H86" s="859"/>
      <c r="I86" s="859"/>
      <c r="J86" s="859"/>
      <c r="K86" s="859"/>
      <c r="L86" s="859"/>
      <c r="M86" s="859"/>
      <c r="N86" s="859"/>
      <c r="O86" s="860"/>
    </row>
    <row r="87" spans="2:15" ht="14.25" customHeight="1" thickBot="1">
      <c r="B87" s="861"/>
      <c r="C87" s="862"/>
      <c r="D87" s="862"/>
      <c r="E87" s="862"/>
      <c r="F87" s="862"/>
      <c r="G87" s="862"/>
      <c r="H87" s="862"/>
      <c r="I87" s="862"/>
      <c r="J87" s="862"/>
      <c r="K87" s="862"/>
      <c r="L87" s="862"/>
      <c r="M87" s="862"/>
      <c r="N87" s="862"/>
      <c r="O87" s="863"/>
    </row>
  </sheetData>
  <mergeCells count="122">
    <mergeCell ref="D33:D36"/>
    <mergeCell ref="Q27:T27"/>
    <mergeCell ref="O28:W28"/>
    <mergeCell ref="O35:W35"/>
    <mergeCell ref="O36:W36"/>
    <mergeCell ref="E33:I36"/>
    <mergeCell ref="D47:D50"/>
    <mergeCell ref="E57:I60"/>
    <mergeCell ref="K31:K38"/>
    <mergeCell ref="M33:N34"/>
    <mergeCell ref="Q52:T52"/>
    <mergeCell ref="O51:W51"/>
    <mergeCell ref="O27:P27"/>
    <mergeCell ref="D43:D46"/>
    <mergeCell ref="E43:I46"/>
    <mergeCell ref="D57:D60"/>
    <mergeCell ref="O32:P32"/>
    <mergeCell ref="O29:W30"/>
    <mergeCell ref="U57:W61"/>
    <mergeCell ref="L31:O31"/>
    <mergeCell ref="O38:P38"/>
    <mergeCell ref="E32:I32"/>
    <mergeCell ref="J33:J40"/>
    <mergeCell ref="L6:M6"/>
    <mergeCell ref="N7:W7"/>
    <mergeCell ref="N8:W8"/>
    <mergeCell ref="N9:W9"/>
    <mergeCell ref="N10:W10"/>
    <mergeCell ref="D17:E17"/>
    <mergeCell ref="C6:I6"/>
    <mergeCell ref="E27:I30"/>
    <mergeCell ref="O26:W26"/>
    <mergeCell ref="O18:T25"/>
    <mergeCell ref="E23:I26"/>
    <mergeCell ref="E22:I22"/>
    <mergeCell ref="M28:N30"/>
    <mergeCell ref="M18:N25"/>
    <mergeCell ref="J23:J30"/>
    <mergeCell ref="B10:B11"/>
    <mergeCell ref="M26:N27"/>
    <mergeCell ref="L40:W40"/>
    <mergeCell ref="K39:K40"/>
    <mergeCell ref="H17:I17"/>
    <mergeCell ref="M37:N38"/>
    <mergeCell ref="O33:W33"/>
    <mergeCell ref="C10:I10"/>
    <mergeCell ref="C13:I13"/>
    <mergeCell ref="C15:I15"/>
    <mergeCell ref="L15:O15"/>
    <mergeCell ref="L16:O16"/>
    <mergeCell ref="O34:W34"/>
    <mergeCell ref="Q38:T38"/>
    <mergeCell ref="K17:K30"/>
    <mergeCell ref="T39:W39"/>
    <mergeCell ref="L17:O17"/>
    <mergeCell ref="U18:W25"/>
    <mergeCell ref="D23:D26"/>
    <mergeCell ref="M35:N36"/>
    <mergeCell ref="M32:N32"/>
    <mergeCell ref="N11:W11"/>
    <mergeCell ref="K5:K11"/>
    <mergeCell ref="N6:W6"/>
    <mergeCell ref="B68:O87"/>
    <mergeCell ref="AI55:AI58"/>
    <mergeCell ref="AJ55:AJ58"/>
    <mergeCell ref="P60:Q60"/>
    <mergeCell ref="S60:T60"/>
    <mergeCell ref="M61:N61"/>
    <mergeCell ref="P61:Q61"/>
    <mergeCell ref="S61:T61"/>
    <mergeCell ref="M58:N58"/>
    <mergeCell ref="M59:N59"/>
    <mergeCell ref="C61:D62"/>
    <mergeCell ref="C63:D64"/>
    <mergeCell ref="B20:B60"/>
    <mergeCell ref="O52:P52"/>
    <mergeCell ref="M45:N50"/>
    <mergeCell ref="O53:W53"/>
    <mergeCell ref="B61:B64"/>
    <mergeCell ref="P57:Q57"/>
    <mergeCell ref="L64:W64"/>
    <mergeCell ref="E52:I52"/>
    <mergeCell ref="D27:D30"/>
    <mergeCell ref="E64:H64"/>
    <mergeCell ref="AF55:AF58"/>
    <mergeCell ref="AG55:AG58"/>
    <mergeCell ref="E62:H62"/>
    <mergeCell ref="M57:N57"/>
    <mergeCell ref="E63:H63"/>
    <mergeCell ref="E53:I56"/>
    <mergeCell ref="M53:N53"/>
    <mergeCell ref="K43:K53"/>
    <mergeCell ref="K56:K61"/>
    <mergeCell ref="E61:H61"/>
    <mergeCell ref="M51:N52"/>
    <mergeCell ref="M60:N60"/>
    <mergeCell ref="J43:J50"/>
    <mergeCell ref="J53:J60"/>
    <mergeCell ref="AK55:AK58"/>
    <mergeCell ref="AL55:AL58"/>
    <mergeCell ref="AM55:AM58"/>
    <mergeCell ref="D53:D56"/>
    <mergeCell ref="D37:D40"/>
    <mergeCell ref="E47:I50"/>
    <mergeCell ref="S58:T58"/>
    <mergeCell ref="S59:T59"/>
    <mergeCell ref="O37:W37"/>
    <mergeCell ref="E42:I42"/>
    <mergeCell ref="U45:W50"/>
    <mergeCell ref="Q44:R44"/>
    <mergeCell ref="E37:I40"/>
    <mergeCell ref="AH55:AH58"/>
    <mergeCell ref="AE55:AE58"/>
    <mergeCell ref="AD55:AD58"/>
    <mergeCell ref="AC55:AC58"/>
    <mergeCell ref="AB55:AB58"/>
    <mergeCell ref="AA55:AA58"/>
    <mergeCell ref="Z55:Z58"/>
    <mergeCell ref="P58:Q58"/>
    <mergeCell ref="P59:Q59"/>
    <mergeCell ref="S57:T57"/>
    <mergeCell ref="O45:T50"/>
  </mergeCells>
  <phoneticPr fontId="1"/>
  <conditionalFormatting sqref="B63:C63 B61:C61 B62 B64 E61:I64">
    <cfRule type="expression" dxfId="263" priority="38">
      <formula>OR($C$15="WTO型",$C$15="Ⅰ型",$C$15="Ⅲ型")</formula>
    </cfRule>
  </conditionalFormatting>
  <conditionalFormatting sqref="M51:W52 M45 O45 U45 M53 O53:W53">
    <cfRule type="expression" dxfId="262" priority="26">
      <formula>$Q$44="同じ"</formula>
    </cfRule>
  </conditionalFormatting>
  <conditionalFormatting sqref="B20:I60">
    <cfRule type="expression" dxfId="261" priority="25" stopIfTrue="1">
      <formula>OR($C$15="Ⅱ型",$C$15="Ⅲ型")</formula>
    </cfRule>
  </conditionalFormatting>
  <conditionalFormatting sqref="C31:I60">
    <cfRule type="expression" dxfId="260" priority="24" stopIfTrue="1">
      <formula>$D$20=1</formula>
    </cfRule>
  </conditionalFormatting>
  <conditionalFormatting sqref="C41:I60">
    <cfRule type="expression" dxfId="259" priority="23" stopIfTrue="1">
      <formula>$D$20=2</formula>
    </cfRule>
  </conditionalFormatting>
  <conditionalFormatting sqref="C51:I60">
    <cfRule type="expression" dxfId="258" priority="22" stopIfTrue="1">
      <formula>$D$20=3</formula>
    </cfRule>
  </conditionalFormatting>
  <conditionalFormatting sqref="L5:W11">
    <cfRule type="expression" dxfId="257" priority="21" stopIfTrue="1">
      <formula>$K$5="×"</formula>
    </cfRule>
  </conditionalFormatting>
  <conditionalFormatting sqref="L56:N56 M57:U57 M58:T59 P56:W56">
    <cfRule type="expression" dxfId="256" priority="19" stopIfTrue="1">
      <formula>$K$56="×"</formula>
    </cfRule>
  </conditionalFormatting>
  <conditionalFormatting sqref="L4:W4">
    <cfRule type="expression" dxfId="255" priority="18" stopIfTrue="1">
      <formula>$K$4="×"</formula>
    </cfRule>
  </conditionalFormatting>
  <conditionalFormatting sqref="O38:W38">
    <cfRule type="expression" dxfId="254" priority="17">
      <formula>$O$26="無し"</formula>
    </cfRule>
  </conditionalFormatting>
  <conditionalFormatting sqref="L31:W38">
    <cfRule type="expression" dxfId="253" priority="16" stopIfTrue="1">
      <formula>$K$31="×"</formula>
    </cfRule>
  </conditionalFormatting>
  <conditionalFormatting sqref="H17:I17">
    <cfRule type="expression" dxfId="252" priority="15">
      <formula>$G$17="代表者と異なる"</formula>
    </cfRule>
  </conditionalFormatting>
  <conditionalFormatting sqref="K4:W4">
    <cfRule type="expression" dxfId="251" priority="13" stopIfTrue="1">
      <formula>$D$17&lt;&gt;"一般土木，管２種"</formula>
    </cfRule>
  </conditionalFormatting>
  <conditionalFormatting sqref="F17:I17">
    <cfRule type="expression" dxfId="250" priority="12" stopIfTrue="1">
      <formula>$C$10="単体"</formula>
    </cfRule>
  </conditionalFormatting>
  <conditionalFormatting sqref="M44:W44">
    <cfRule type="expression" dxfId="249" priority="11" stopIfTrue="1">
      <formula>$C$10="単体"</formula>
    </cfRule>
  </conditionalFormatting>
  <conditionalFormatting sqref="O27:W27">
    <cfRule type="expression" dxfId="248" priority="10" stopIfTrue="1">
      <formula>$O$26="無し"</formula>
    </cfRule>
  </conditionalFormatting>
  <conditionalFormatting sqref="O52:W52">
    <cfRule type="expression" dxfId="247" priority="9" stopIfTrue="1">
      <formula>$O$51="無し"</formula>
    </cfRule>
  </conditionalFormatting>
  <conditionalFormatting sqref="O29:W30">
    <cfRule type="expression" dxfId="246" priority="8" stopIfTrue="1">
      <formula>OR($O$28="公共機関等が発注したCORINSに登録されている工事",$O$28="特に限定しない（CORINS登録に限らない）")</formula>
    </cfRule>
  </conditionalFormatting>
  <conditionalFormatting sqref="O56">
    <cfRule type="expression" dxfId="245" priority="6" stopIfTrue="1">
      <formula>$K$56="×"</formula>
    </cfRule>
  </conditionalFormatting>
  <conditionalFormatting sqref="K5:W11">
    <cfRule type="expression" dxfId="244" priority="5" stopIfTrue="1">
      <formula>$D$17&lt;&gt;"一般土木，管２種"</formula>
    </cfRule>
  </conditionalFormatting>
  <conditionalFormatting sqref="L39:W40">
    <cfRule type="expression" dxfId="243" priority="4">
      <formula>$K$39="×"</formula>
    </cfRule>
  </conditionalFormatting>
  <conditionalFormatting sqref="L57:L59">
    <cfRule type="expression" dxfId="242" priority="3" stopIfTrue="1">
      <formula>$K$56="×"</formula>
    </cfRule>
  </conditionalFormatting>
  <conditionalFormatting sqref="L60:L61">
    <cfRule type="expression" dxfId="241" priority="1" stopIfTrue="1">
      <formula>$K$56="×"</formula>
    </cfRule>
  </conditionalFormatting>
  <conditionalFormatting sqref="M60:T61">
    <cfRule type="expression" dxfId="240" priority="2" stopIfTrue="1">
      <formula>$K$56="×"</formula>
    </cfRule>
  </conditionalFormatting>
  <dataValidations count="18">
    <dataValidation type="list" allowBlank="1" showInputMessage="1" showErrorMessage="1" sqref="C10:I10" xr:uid="{00000000-0002-0000-0000-000000000000}">
      <formula1>$AP$10:$AV$10</formula1>
    </dataValidation>
    <dataValidation type="list" allowBlank="1" showInputMessage="1" showErrorMessage="1" sqref="H17:I17 D17:E17" xr:uid="{00000000-0002-0000-0000-000003000000}">
      <formula1>$AO$17:$CD$17</formula1>
    </dataValidation>
    <dataValidation type="list" allowBlank="1" showInputMessage="1" showErrorMessage="1" sqref="D20 O32:P32" xr:uid="{00000000-0002-0000-0000-000004000000}">
      <formula1>"1,2,3,4"</formula1>
    </dataValidation>
    <dataValidation type="list" allowBlank="1" showInputMessage="1" showErrorMessage="1" sqref="K39:K40" xr:uid="{00000000-0002-0000-0000-000005000000}">
      <formula1>"○,×"</formula1>
    </dataValidation>
    <dataValidation type="list" allowBlank="1" showInputMessage="1" showErrorMessage="1" sqref="Q44:R44" xr:uid="{00000000-0002-0000-0000-000006000000}">
      <formula1>"同じ,異なる"</formula1>
    </dataValidation>
    <dataValidation type="list" allowBlank="1" showInputMessage="1" showErrorMessage="1" sqref="L40:W40" xr:uid="{00000000-0002-0000-0000-000007000000}">
      <formula1>"品質管理への取り組み,建設業労働災害防止協会加入状況"</formula1>
    </dataValidation>
    <dataValidation type="list" allowBlank="1" showInputMessage="1" showErrorMessage="1" sqref="O51:W51 O26:W26 O37:W37 R15" xr:uid="{00000000-0002-0000-0000-000008000000}">
      <formula1>"有り,無し"</formula1>
    </dataValidation>
    <dataValidation type="list" allowBlank="1" showInputMessage="1" showErrorMessage="1" sqref="O52:P52 O38:P38 O27:P27" xr:uid="{00000000-0002-0000-0000-000009000000}">
      <formula1>"契約金額,予定価格,設計金額"</formula1>
    </dataValidation>
    <dataValidation type="list" allowBlank="1" showInputMessage="1" showErrorMessage="1" sqref="O35:W35" xr:uid="{00000000-0002-0000-0000-00000A000000}">
      <formula1>"限定する。,限定しない。"</formula1>
    </dataValidation>
    <dataValidation type="list" allowBlank="1" showInputMessage="1" showErrorMessage="1" sqref="O36:W36" xr:uid="{00000000-0002-0000-0000-00000B000000}">
      <formula1>$AP$17:$CK$17</formula1>
    </dataValidation>
    <dataValidation type="list" allowBlank="1" showInputMessage="1" showErrorMessage="1" sqref="O33:W33" xr:uid="{00000000-0002-0000-0000-00000C000000}">
      <formula1>"含む。,含まない。"</formula1>
    </dataValidation>
    <dataValidation type="list" allowBlank="1" showInputMessage="1" showErrorMessage="1" sqref="O34:W34" xr:uid="{00000000-0002-0000-0000-00000D000000}">
      <formula1>"福岡市施設整備公社・福岡市土地開発公社,福岡市施設整備公社,福岡市土地開発公社"</formula1>
    </dataValidation>
    <dataValidation type="list" allowBlank="1" showInputMessage="1" showErrorMessage="1" sqref="G17" xr:uid="{00000000-0002-0000-0000-00000E000000}">
      <formula1>"代表者と同じ,代表者と異なる"</formula1>
    </dataValidation>
    <dataValidation type="list" allowBlank="1" showInputMessage="1" showErrorMessage="1" sqref="O53:W53 O28:W28" xr:uid="{00000000-0002-0000-0000-00000F000000}">
      <formula1>"公共機関等が発注したCORINSに登録されている工事,特に限定しない（CORINS登録に限らない）"</formula1>
    </dataValidation>
    <dataValidation type="list" allowBlank="1" showInputMessage="1" showErrorMessage="1" sqref="O57:O61 L57:L61 R57:R61" xr:uid="{00000000-0002-0000-0000-000010000000}">
      <formula1>"◎,○,△"</formula1>
    </dataValidation>
    <dataValidation type="list" allowBlank="1" showInputMessage="1" showErrorMessage="1" sqref="E62:H62 E64:H64" xr:uid="{00000000-0002-0000-0000-000011000000}">
      <formula1>"「品質管理（工事目的物の品質確保）」,「安全管理（労働災害の防止）」,「安全管理（公衆災害の防止）」,「環境への配慮（騒音または振動などへの配慮）」"</formula1>
    </dataValidation>
    <dataValidation type="list" allowBlank="1" showInputMessage="1" showErrorMessage="1" sqref="K4:K11" xr:uid="{2492EB71-E7AE-41D5-A8B7-E5D51FCE0D2C}">
      <formula1>"○,△,×"</formula1>
    </dataValidation>
    <dataValidation type="list" allowBlank="1" showInputMessage="1" showErrorMessage="1" sqref="C15:I15" xr:uid="{7ED191FD-EE84-4E72-B533-E3170122C9CC}">
      <formula1>"技術提案型,標準型"</formula1>
    </dataValidation>
  </dataValidations>
  <pageMargins left="0.16" right="0.16" top="0.16" bottom="0.16" header="0.16" footer="0.16"/>
  <pageSetup paperSize="8" scale="98" orientation="landscape" r:id="rId1"/>
  <colBreaks count="1" manualBreakCount="1">
    <brk id="23" max="64" man="1"/>
  </col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filterMode="1">
    <tabColor theme="0" tint="-0.499984740745262"/>
    <pageSetUpPr fitToPage="1"/>
  </sheetPr>
  <dimension ref="A3:AU55"/>
  <sheetViews>
    <sheetView showGridLines="0" view="pageBreakPreview" zoomScaleNormal="100" zoomScaleSheetLayoutView="100" workbookViewId="0"/>
  </sheetViews>
  <sheetFormatPr defaultColWidth="2.5" defaultRowHeight="13.5" outlineLevelCol="1"/>
  <cols>
    <col min="1" max="2" width="2.5" style="268" customWidth="1" outlineLevel="1"/>
    <col min="3" max="3" width="5" style="268" customWidth="1" outlineLevel="1"/>
    <col min="4" max="4" width="1.375" style="268" customWidth="1"/>
    <col min="5" max="5" width="3" style="268" customWidth="1"/>
    <col min="6" max="40" width="2.5" style="268" customWidth="1"/>
    <col min="41" max="41" width="1.125" style="268" customWidth="1"/>
    <col min="42" max="42" width="2.5" style="268" hidden="1" customWidth="1" outlineLevel="1"/>
    <col min="43" max="43" width="5.875" style="268" hidden="1" customWidth="1" outlineLevel="1"/>
    <col min="44" max="44" width="5.5" style="268" hidden="1" customWidth="1" outlineLevel="1"/>
    <col min="45" max="45" width="6.75" style="268" hidden="1" customWidth="1" outlineLevel="1"/>
    <col min="46" max="46" width="5" style="268" hidden="1" customWidth="1" outlineLevel="1"/>
    <col min="47" max="47" width="2.5" style="268" collapsed="1"/>
    <col min="48" max="16384" width="2.5" style="268"/>
  </cols>
  <sheetData>
    <row r="3" spans="3:45">
      <c r="C3" s="395" t="s">
        <v>667</v>
      </c>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row>
    <row r="4" spans="3:45" ht="21">
      <c r="C4" s="395" t="s">
        <v>737</v>
      </c>
      <c r="D4" s="1554" t="str">
        <f>IF(C5="－","対象外","対象")</f>
        <v>対象外</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c r="AP4" s="396"/>
      <c r="AQ4" s="396"/>
      <c r="AR4" s="396"/>
      <c r="AS4" s="396"/>
    </row>
    <row r="5" spans="3:45" s="399" customFormat="1" ht="26.25" hidden="1" customHeight="1">
      <c r="C5" s="412" t="str">
        <f>IF(①入力票!K5="○","○","－")</f>
        <v>－</v>
      </c>
      <c r="E5" s="400"/>
      <c r="Y5" s="401"/>
      <c r="Z5" s="402" t="s">
        <v>469</v>
      </c>
      <c r="AA5" s="403"/>
      <c r="AB5" s="403"/>
      <c r="AC5" s="403"/>
      <c r="AD5" s="403"/>
      <c r="AE5" s="403"/>
      <c r="AF5" s="403"/>
      <c r="AG5" s="403"/>
      <c r="AH5" s="403"/>
      <c r="AI5" s="403"/>
      <c r="AJ5" s="403"/>
      <c r="AK5" s="403"/>
      <c r="AL5" s="403"/>
      <c r="AM5" s="403"/>
      <c r="AN5" s="404" t="s">
        <v>738</v>
      </c>
      <c r="AO5" s="401"/>
    </row>
    <row r="6" spans="3:45" s="399" customFormat="1" ht="21" hidden="1">
      <c r="C6" s="409" t="str">
        <f>+$C$5</f>
        <v>－</v>
      </c>
      <c r="E6" s="449" t="s">
        <v>739</v>
      </c>
      <c r="Z6" s="401"/>
      <c r="AA6" s="401"/>
      <c r="AB6" s="402"/>
      <c r="AC6" s="403"/>
      <c r="AD6" s="403"/>
      <c r="AF6" s="403"/>
      <c r="AG6" s="403"/>
      <c r="AH6" s="1649"/>
      <c r="AI6" s="1649"/>
      <c r="AJ6" s="403"/>
      <c r="AK6" s="403"/>
      <c r="AL6" s="403"/>
      <c r="AM6" s="403"/>
      <c r="AN6" s="404"/>
      <c r="AO6" s="401"/>
    </row>
    <row r="7" spans="3:45" hidden="1">
      <c r="C7" s="409" t="str">
        <f>+$C$5</f>
        <v>－</v>
      </c>
      <c r="D7" s="396"/>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c r="AO7" s="396"/>
      <c r="AP7" s="396"/>
      <c r="AQ7" s="396"/>
      <c r="AR7" s="396"/>
      <c r="AS7" s="396"/>
    </row>
    <row r="8" spans="3:45" hidden="1">
      <c r="C8" s="409" t="str">
        <f t="shared" ref="C8:C54" si="0">+$C$5</f>
        <v>－</v>
      </c>
      <c r="D8" s="396"/>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c r="AO8" s="396"/>
      <c r="AP8" s="396"/>
      <c r="AQ8" s="396"/>
      <c r="AR8" s="396"/>
      <c r="AS8" s="396"/>
    </row>
    <row r="9" spans="3:45" hidden="1">
      <c r="C9" s="409" t="str">
        <f t="shared" si="0"/>
        <v>－</v>
      </c>
      <c r="D9" s="396"/>
      <c r="E9" s="1632"/>
      <c r="F9" s="1633"/>
      <c r="G9" s="1633"/>
      <c r="H9" s="1633"/>
      <c r="I9" s="1633"/>
      <c r="J9" s="1651"/>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c r="AO9" s="396"/>
      <c r="AP9" s="396"/>
      <c r="AQ9" s="396"/>
      <c r="AR9" s="396"/>
      <c r="AS9" s="396"/>
    </row>
    <row r="10" spans="3:45" hidden="1">
      <c r="C10" s="409" t="str">
        <f t="shared" si="0"/>
        <v>－</v>
      </c>
      <c r="D10" s="396"/>
      <c r="E10" s="408"/>
      <c r="F10" s="408"/>
      <c r="G10" s="408"/>
      <c r="H10" s="408"/>
      <c r="I10" s="408"/>
      <c r="J10" s="408"/>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c r="AO10" s="396"/>
      <c r="AP10" s="396"/>
      <c r="AQ10" s="396"/>
      <c r="AR10" s="396"/>
      <c r="AS10" s="396"/>
    </row>
    <row r="11" spans="3:45" hidden="1">
      <c r="C11" s="409" t="str">
        <f t="shared" si="0"/>
        <v>－</v>
      </c>
      <c r="D11" s="396"/>
      <c r="E11" s="453" t="s">
        <v>740</v>
      </c>
      <c r="F11" s="396"/>
      <c r="G11" s="408"/>
      <c r="H11" s="408"/>
      <c r="I11" s="408"/>
      <c r="J11" s="408"/>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c r="AO11" s="396"/>
      <c r="AP11" s="396"/>
      <c r="AQ11" s="396"/>
      <c r="AR11" s="396"/>
      <c r="AS11" s="396"/>
    </row>
    <row r="12" spans="3:45" hidden="1">
      <c r="C12" s="409" t="str">
        <f t="shared" si="0"/>
        <v>－</v>
      </c>
      <c r="D12" s="396"/>
      <c r="E12" s="453" t="s">
        <v>741</v>
      </c>
      <c r="F12" s="396"/>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O12" s="396"/>
      <c r="AP12" s="396"/>
      <c r="AQ12" s="396" t="s">
        <v>742</v>
      </c>
      <c r="AR12" s="396"/>
      <c r="AS12" s="396"/>
    </row>
    <row r="13" spans="3:45" hidden="1">
      <c r="C13" s="409" t="str">
        <f t="shared" si="0"/>
        <v>－</v>
      </c>
      <c r="D13" s="396"/>
      <c r="E13" s="453"/>
      <c r="F13" s="396"/>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c r="AO13" s="396"/>
      <c r="AP13" s="396"/>
      <c r="AQ13" s="396"/>
      <c r="AR13" s="396"/>
      <c r="AS13" s="396"/>
    </row>
    <row r="14" spans="3:45" ht="17.25" hidden="1" customHeight="1">
      <c r="C14" s="409" t="str">
        <f t="shared" si="0"/>
        <v>－</v>
      </c>
      <c r="D14" s="396"/>
      <c r="E14" s="1586" t="s">
        <v>689</v>
      </c>
      <c r="F14" s="1587"/>
      <c r="G14" s="1587"/>
      <c r="H14" s="1587"/>
      <c r="I14" s="1587"/>
      <c r="J14" s="1588"/>
      <c r="K14" s="1685"/>
      <c r="L14" s="1686"/>
      <c r="M14" s="1686"/>
      <c r="N14" s="1686"/>
      <c r="O14" s="1686"/>
      <c r="P14" s="1686"/>
      <c r="Q14" s="1686"/>
      <c r="R14" s="1686"/>
      <c r="S14" s="1686"/>
      <c r="T14" s="1686"/>
      <c r="U14" s="1686"/>
      <c r="V14" s="1686"/>
      <c r="W14" s="1686"/>
      <c r="X14" s="463" t="s">
        <v>736</v>
      </c>
      <c r="Y14" s="463"/>
      <c r="Z14" s="463"/>
      <c r="AA14" s="463"/>
      <c r="AB14" s="463"/>
      <c r="AC14" s="463"/>
      <c r="AD14" s="463"/>
      <c r="AE14" s="464"/>
      <c r="AF14" s="465" t="str">
        <f>IF(AQ14=TRUE,"←履行義務が発生します。","")</f>
        <v/>
      </c>
      <c r="AG14" s="396"/>
      <c r="AH14" s="396"/>
      <c r="AI14" s="452"/>
      <c r="AJ14" s="452"/>
      <c r="AK14" s="452"/>
      <c r="AL14" s="452"/>
      <c r="AM14" s="452"/>
      <c r="AN14" s="452"/>
      <c r="AO14" s="396"/>
      <c r="AP14" s="396"/>
      <c r="AQ14" s="405"/>
      <c r="AR14" s="405"/>
      <c r="AS14" s="405"/>
    </row>
    <row r="15" spans="3:45" s="455" customFormat="1" ht="17.25" hidden="1" customHeight="1">
      <c r="C15" s="409" t="str">
        <f t="shared" si="0"/>
        <v>－</v>
      </c>
      <c r="E15" s="407"/>
      <c r="F15" s="407"/>
      <c r="G15" s="407"/>
      <c r="H15" s="407"/>
      <c r="I15" s="407"/>
      <c r="J15" s="407"/>
      <c r="K15" s="453"/>
      <c r="L15" s="453"/>
      <c r="M15" s="453"/>
      <c r="N15" s="453"/>
      <c r="O15" s="453"/>
      <c r="P15" s="453"/>
      <c r="Q15" s="453"/>
      <c r="R15" s="453"/>
      <c r="S15" s="453"/>
      <c r="T15" s="453"/>
      <c r="U15" s="453"/>
      <c r="V15" s="453"/>
      <c r="W15" s="453"/>
      <c r="X15" s="453"/>
      <c r="Y15" s="453"/>
      <c r="Z15" s="453"/>
      <c r="AA15" s="456"/>
      <c r="AB15" s="427"/>
      <c r="AC15" s="466"/>
      <c r="AD15" s="466"/>
      <c r="AE15" s="466"/>
      <c r="AF15" s="427"/>
      <c r="AG15" s="427"/>
      <c r="AI15" s="456"/>
      <c r="AJ15" s="456"/>
      <c r="AK15" s="456"/>
      <c r="AL15" s="456"/>
      <c r="AM15" s="456"/>
      <c r="AN15" s="456"/>
    </row>
    <row r="16" spans="3:45" s="455" customFormat="1" ht="17.25" hidden="1" customHeight="1">
      <c r="C16" s="409" t="str">
        <f t="shared" si="0"/>
        <v>－</v>
      </c>
      <c r="E16" s="1586" t="s">
        <v>313</v>
      </c>
      <c r="F16" s="1587"/>
      <c r="G16" s="1587"/>
      <c r="H16" s="1587"/>
      <c r="I16" s="1587"/>
      <c r="J16" s="1587"/>
      <c r="K16" s="1587"/>
      <c r="L16" s="1587"/>
      <c r="M16" s="1587"/>
      <c r="N16" s="1587"/>
      <c r="O16" s="1587"/>
      <c r="P16" s="1587"/>
      <c r="Q16" s="1588"/>
      <c r="R16" s="1586" t="s">
        <v>743</v>
      </c>
      <c r="S16" s="1587"/>
      <c r="T16" s="1587"/>
      <c r="U16" s="1587"/>
      <c r="V16" s="1587"/>
      <c r="W16" s="1587"/>
      <c r="X16" s="1587"/>
      <c r="Y16" s="1587"/>
      <c r="Z16" s="1587"/>
      <c r="AA16" s="1587"/>
      <c r="AB16" s="1587"/>
      <c r="AC16" s="1587"/>
      <c r="AD16" s="1587"/>
      <c r="AE16" s="1587"/>
      <c r="AF16" s="1587"/>
      <c r="AG16" s="1587"/>
      <c r="AH16" s="1587"/>
      <c r="AI16" s="1588"/>
      <c r="AJ16" s="1688" t="s">
        <v>744</v>
      </c>
      <c r="AK16" s="1688"/>
      <c r="AL16" s="1688"/>
      <c r="AM16" s="1688"/>
      <c r="AN16" s="1688"/>
    </row>
    <row r="17" spans="3:46" ht="17.25" hidden="1" customHeight="1">
      <c r="C17" s="409" t="str">
        <f t="shared" si="0"/>
        <v>－</v>
      </c>
      <c r="D17" s="396"/>
      <c r="E17" s="1672" t="s">
        <v>1203</v>
      </c>
      <c r="F17" s="1674" t="str">
        <f>IF(①入力票!N7="","－",①入力票!N7)</f>
        <v>－</v>
      </c>
      <c r="G17" s="1675"/>
      <c r="H17" s="1675"/>
      <c r="I17" s="1675"/>
      <c r="J17" s="1675"/>
      <c r="K17" s="1675"/>
      <c r="L17" s="1675"/>
      <c r="M17" s="1675"/>
      <c r="N17" s="1675"/>
      <c r="O17" s="1675"/>
      <c r="P17" s="1675"/>
      <c r="Q17" s="1676"/>
      <c r="R17" s="1664"/>
      <c r="S17" s="1665"/>
      <c r="T17" s="1665"/>
      <c r="U17" s="1665"/>
      <c r="V17" s="1665"/>
      <c r="W17" s="1665"/>
      <c r="X17" s="1665"/>
      <c r="Y17" s="1665"/>
      <c r="Z17" s="1665"/>
      <c r="AA17" s="1665"/>
      <c r="AB17" s="1665"/>
      <c r="AC17" s="1665"/>
      <c r="AD17" s="1665"/>
      <c r="AE17" s="1665"/>
      <c r="AF17" s="1665"/>
      <c r="AG17" s="1665"/>
      <c r="AH17" s="1665"/>
      <c r="AI17" s="1666"/>
      <c r="AJ17" s="1671" t="str">
        <f>IF(K14="提案しない。","×",IF(R17="","←選択してください",IF(R17="地場企業より調達","○","×")))</f>
        <v>←選択してください</v>
      </c>
      <c r="AK17" s="1671"/>
      <c r="AL17" s="1671"/>
      <c r="AM17" s="1671"/>
      <c r="AN17" s="1671"/>
      <c r="AO17" s="396"/>
      <c r="AP17" s="396"/>
      <c r="AQ17" s="405"/>
      <c r="AR17" s="1670">
        <f>IF(F17="－",0,1)</f>
        <v>0</v>
      </c>
      <c r="AS17" s="1670">
        <f>IF(R17="地場企業より調達",1,0)</f>
        <v>0</v>
      </c>
      <c r="AT17" s="468"/>
    </row>
    <row r="18" spans="3:46" s="455" customFormat="1" ht="17.25" hidden="1" customHeight="1">
      <c r="C18" s="409" t="str">
        <f t="shared" si="0"/>
        <v>－</v>
      </c>
      <c r="E18" s="1673"/>
      <c r="F18" s="1677"/>
      <c r="G18" s="1678"/>
      <c r="H18" s="1678"/>
      <c r="I18" s="1678"/>
      <c r="J18" s="1678"/>
      <c r="K18" s="1678"/>
      <c r="L18" s="1678"/>
      <c r="M18" s="1678"/>
      <c r="N18" s="1678"/>
      <c r="O18" s="1678"/>
      <c r="P18" s="1678"/>
      <c r="Q18" s="1679"/>
      <c r="R18" s="1667"/>
      <c r="S18" s="1668"/>
      <c r="T18" s="1668"/>
      <c r="U18" s="1668"/>
      <c r="V18" s="1668"/>
      <c r="W18" s="1668"/>
      <c r="X18" s="1668"/>
      <c r="Y18" s="1668"/>
      <c r="Z18" s="1668"/>
      <c r="AA18" s="1668"/>
      <c r="AB18" s="1668"/>
      <c r="AC18" s="1668"/>
      <c r="AD18" s="1668"/>
      <c r="AE18" s="1668"/>
      <c r="AF18" s="1668"/>
      <c r="AG18" s="1668"/>
      <c r="AH18" s="1668"/>
      <c r="AI18" s="1669"/>
      <c r="AJ18" s="1671"/>
      <c r="AK18" s="1671"/>
      <c r="AL18" s="1671"/>
      <c r="AM18" s="1671"/>
      <c r="AN18" s="1671"/>
      <c r="AQ18" s="405"/>
      <c r="AR18" s="1670"/>
      <c r="AS18" s="1670"/>
      <c r="AT18" s="468"/>
    </row>
    <row r="19" spans="3:46" ht="17.25" hidden="1" customHeight="1">
      <c r="C19" s="409" t="str">
        <f t="shared" si="0"/>
        <v>－</v>
      </c>
      <c r="D19" s="396"/>
      <c r="E19" s="1672" t="str">
        <f>IF(F19="－","","②")</f>
        <v/>
      </c>
      <c r="F19" s="1674" t="str">
        <f>IF(①入力票!N8="","－",①入力票!N8)</f>
        <v>－</v>
      </c>
      <c r="G19" s="1675"/>
      <c r="H19" s="1675"/>
      <c r="I19" s="1675"/>
      <c r="J19" s="1675"/>
      <c r="K19" s="1675"/>
      <c r="L19" s="1675"/>
      <c r="M19" s="1675"/>
      <c r="N19" s="1675"/>
      <c r="O19" s="1675"/>
      <c r="P19" s="1675"/>
      <c r="Q19" s="1676"/>
      <c r="R19" s="1664"/>
      <c r="S19" s="1665"/>
      <c r="T19" s="1665"/>
      <c r="U19" s="1665"/>
      <c r="V19" s="1665"/>
      <c r="W19" s="1665"/>
      <c r="X19" s="1665"/>
      <c r="Y19" s="1665"/>
      <c r="Z19" s="1665"/>
      <c r="AA19" s="1665"/>
      <c r="AB19" s="1665"/>
      <c r="AC19" s="1665"/>
      <c r="AD19" s="1665"/>
      <c r="AE19" s="1665"/>
      <c r="AF19" s="1665"/>
      <c r="AG19" s="1665"/>
      <c r="AH19" s="1665"/>
      <c r="AI19" s="1666"/>
      <c r="AJ19" s="1671" t="str">
        <f>IF(K14="提案しない。","×",IF(R19="","←選択してください",IF(R19="地場企業より調達","○","×")))</f>
        <v>←選択してください</v>
      </c>
      <c r="AK19" s="1671"/>
      <c r="AL19" s="1671"/>
      <c r="AM19" s="1671"/>
      <c r="AN19" s="1671"/>
      <c r="AO19" s="396"/>
      <c r="AP19" s="396"/>
      <c r="AQ19" s="405"/>
      <c r="AR19" s="1670">
        <f>IF(F19="－",0,1)</f>
        <v>0</v>
      </c>
      <c r="AS19" s="1670">
        <f>IF(R19="地場企業より調達",1,0)</f>
        <v>0</v>
      </c>
      <c r="AT19" s="468"/>
    </row>
    <row r="20" spans="3:46" s="455" customFormat="1" ht="17.25" hidden="1" customHeight="1">
      <c r="C20" s="409" t="str">
        <f t="shared" si="0"/>
        <v>－</v>
      </c>
      <c r="E20" s="1673"/>
      <c r="F20" s="1677"/>
      <c r="G20" s="1678"/>
      <c r="H20" s="1678"/>
      <c r="I20" s="1678"/>
      <c r="J20" s="1678"/>
      <c r="K20" s="1678"/>
      <c r="L20" s="1678"/>
      <c r="M20" s="1678"/>
      <c r="N20" s="1678"/>
      <c r="O20" s="1678"/>
      <c r="P20" s="1678"/>
      <c r="Q20" s="1679"/>
      <c r="R20" s="1667"/>
      <c r="S20" s="1668"/>
      <c r="T20" s="1668"/>
      <c r="U20" s="1668"/>
      <c r="V20" s="1668"/>
      <c r="W20" s="1668"/>
      <c r="X20" s="1668"/>
      <c r="Y20" s="1668"/>
      <c r="Z20" s="1668"/>
      <c r="AA20" s="1668"/>
      <c r="AB20" s="1668"/>
      <c r="AC20" s="1668"/>
      <c r="AD20" s="1668"/>
      <c r="AE20" s="1668"/>
      <c r="AF20" s="1668"/>
      <c r="AG20" s="1668"/>
      <c r="AH20" s="1668"/>
      <c r="AI20" s="1669"/>
      <c r="AJ20" s="1671"/>
      <c r="AK20" s="1671"/>
      <c r="AL20" s="1671"/>
      <c r="AM20" s="1671"/>
      <c r="AN20" s="1671"/>
      <c r="AQ20" s="405"/>
      <c r="AR20" s="1670"/>
      <c r="AS20" s="1670"/>
      <c r="AT20" s="468"/>
    </row>
    <row r="21" spans="3:46" ht="17.25" hidden="1" customHeight="1">
      <c r="C21" s="409" t="str">
        <f t="shared" si="0"/>
        <v>－</v>
      </c>
      <c r="D21" s="396"/>
      <c r="E21" s="1672" t="str">
        <f>IF(F21="－","","②")</f>
        <v/>
      </c>
      <c r="F21" s="1674" t="str">
        <f>IF(①入力票!N9="","－",①入力票!N9)</f>
        <v>－</v>
      </c>
      <c r="G21" s="1675"/>
      <c r="H21" s="1675"/>
      <c r="I21" s="1675"/>
      <c r="J21" s="1675"/>
      <c r="K21" s="1675"/>
      <c r="L21" s="1675"/>
      <c r="M21" s="1675"/>
      <c r="N21" s="1675"/>
      <c r="O21" s="1675"/>
      <c r="P21" s="1675"/>
      <c r="Q21" s="1676"/>
      <c r="R21" s="1664"/>
      <c r="S21" s="1665"/>
      <c r="T21" s="1665"/>
      <c r="U21" s="1665"/>
      <c r="V21" s="1665"/>
      <c r="W21" s="1665"/>
      <c r="X21" s="1665"/>
      <c r="Y21" s="1665"/>
      <c r="Z21" s="1665"/>
      <c r="AA21" s="1665"/>
      <c r="AB21" s="1665"/>
      <c r="AC21" s="1665"/>
      <c r="AD21" s="1665"/>
      <c r="AE21" s="1665"/>
      <c r="AF21" s="1665"/>
      <c r="AG21" s="1665"/>
      <c r="AH21" s="1665"/>
      <c r="AI21" s="1666"/>
      <c r="AJ21" s="1671" t="str">
        <f>IF(K14="提案しない。","×",IF(R21="","←選択してください",IF(R21="地場企業より調達","○","×")))</f>
        <v>←選択してください</v>
      </c>
      <c r="AK21" s="1671"/>
      <c r="AL21" s="1671"/>
      <c r="AM21" s="1671"/>
      <c r="AN21" s="1671"/>
      <c r="AO21" s="396"/>
      <c r="AP21" s="396"/>
      <c r="AQ21" s="405"/>
      <c r="AR21" s="1670">
        <f>IF(F21="－",0,1)</f>
        <v>0</v>
      </c>
      <c r="AS21" s="1670">
        <f>IF(R21="地場企業より調達",1,0)</f>
        <v>0</v>
      </c>
      <c r="AT21" s="468"/>
    </row>
    <row r="22" spans="3:46" s="455" customFormat="1" ht="17.25" hidden="1" customHeight="1">
      <c r="C22" s="409" t="str">
        <f t="shared" si="0"/>
        <v>－</v>
      </c>
      <c r="E22" s="1673"/>
      <c r="F22" s="1677"/>
      <c r="G22" s="1678"/>
      <c r="H22" s="1678"/>
      <c r="I22" s="1678"/>
      <c r="J22" s="1678"/>
      <c r="K22" s="1678"/>
      <c r="L22" s="1678"/>
      <c r="M22" s="1678"/>
      <c r="N22" s="1678"/>
      <c r="O22" s="1678"/>
      <c r="P22" s="1678"/>
      <c r="Q22" s="1679"/>
      <c r="R22" s="1667"/>
      <c r="S22" s="1668"/>
      <c r="T22" s="1668"/>
      <c r="U22" s="1668"/>
      <c r="V22" s="1668"/>
      <c r="W22" s="1668"/>
      <c r="X22" s="1668"/>
      <c r="Y22" s="1668"/>
      <c r="Z22" s="1668"/>
      <c r="AA22" s="1668"/>
      <c r="AB22" s="1668"/>
      <c r="AC22" s="1668"/>
      <c r="AD22" s="1668"/>
      <c r="AE22" s="1668"/>
      <c r="AF22" s="1668"/>
      <c r="AG22" s="1668"/>
      <c r="AH22" s="1668"/>
      <c r="AI22" s="1669"/>
      <c r="AJ22" s="1671"/>
      <c r="AK22" s="1671"/>
      <c r="AL22" s="1671"/>
      <c r="AM22" s="1671"/>
      <c r="AN22" s="1671"/>
      <c r="AQ22" s="405"/>
      <c r="AR22" s="1670"/>
      <c r="AS22" s="1670"/>
      <c r="AT22" s="468"/>
    </row>
    <row r="23" spans="3:46" ht="17.25" hidden="1" customHeight="1">
      <c r="C23" s="409" t="str">
        <f t="shared" si="0"/>
        <v>－</v>
      </c>
      <c r="D23" s="396"/>
      <c r="E23" s="1672" t="str">
        <f>IF(F23="－","","②")</f>
        <v/>
      </c>
      <c r="F23" s="1674" t="str">
        <f>IF(①入力票!N10="","－",①入力票!N10)</f>
        <v>－</v>
      </c>
      <c r="G23" s="1675"/>
      <c r="H23" s="1675"/>
      <c r="I23" s="1675"/>
      <c r="J23" s="1675"/>
      <c r="K23" s="1675"/>
      <c r="L23" s="1675"/>
      <c r="M23" s="1675"/>
      <c r="N23" s="1675"/>
      <c r="O23" s="1675"/>
      <c r="P23" s="1675"/>
      <c r="Q23" s="1676"/>
      <c r="R23" s="1664"/>
      <c r="S23" s="1665"/>
      <c r="T23" s="1665"/>
      <c r="U23" s="1665"/>
      <c r="V23" s="1665"/>
      <c r="W23" s="1665"/>
      <c r="X23" s="1665"/>
      <c r="Y23" s="1665"/>
      <c r="Z23" s="1665"/>
      <c r="AA23" s="1665"/>
      <c r="AB23" s="1665"/>
      <c r="AC23" s="1665"/>
      <c r="AD23" s="1665"/>
      <c r="AE23" s="1665"/>
      <c r="AF23" s="1665"/>
      <c r="AG23" s="1665"/>
      <c r="AH23" s="1665"/>
      <c r="AI23" s="1666"/>
      <c r="AJ23" s="1671" t="str">
        <f>IF(K14="提案しない。","×",IF(R23="","←選択してください",IF(R23="地場企業より調達","○","×")))</f>
        <v>←選択してください</v>
      </c>
      <c r="AK23" s="1671"/>
      <c r="AL23" s="1671"/>
      <c r="AM23" s="1671"/>
      <c r="AN23" s="1671"/>
      <c r="AO23" s="396"/>
      <c r="AP23" s="396"/>
      <c r="AQ23" s="405"/>
      <c r="AR23" s="1670">
        <f>IF(F23="－",0,1)</f>
        <v>0</v>
      </c>
      <c r="AS23" s="1670">
        <f>IF(R23="地場企業より調達",1,0)</f>
        <v>0</v>
      </c>
      <c r="AT23" s="468"/>
    </row>
    <row r="24" spans="3:46" s="455" customFormat="1" ht="17.25" hidden="1" customHeight="1">
      <c r="C24" s="409" t="str">
        <f t="shared" si="0"/>
        <v>－</v>
      </c>
      <c r="E24" s="1673"/>
      <c r="F24" s="1677"/>
      <c r="G24" s="1678"/>
      <c r="H24" s="1678"/>
      <c r="I24" s="1678"/>
      <c r="J24" s="1678"/>
      <c r="K24" s="1678"/>
      <c r="L24" s="1678"/>
      <c r="M24" s="1678"/>
      <c r="N24" s="1678"/>
      <c r="O24" s="1678"/>
      <c r="P24" s="1678"/>
      <c r="Q24" s="1679"/>
      <c r="R24" s="1667"/>
      <c r="S24" s="1668"/>
      <c r="T24" s="1668"/>
      <c r="U24" s="1668"/>
      <c r="V24" s="1668"/>
      <c r="W24" s="1668"/>
      <c r="X24" s="1668"/>
      <c r="Y24" s="1668"/>
      <c r="Z24" s="1668"/>
      <c r="AA24" s="1668"/>
      <c r="AB24" s="1668"/>
      <c r="AC24" s="1668"/>
      <c r="AD24" s="1668"/>
      <c r="AE24" s="1668"/>
      <c r="AF24" s="1668"/>
      <c r="AG24" s="1668"/>
      <c r="AH24" s="1668"/>
      <c r="AI24" s="1669"/>
      <c r="AJ24" s="1671"/>
      <c r="AK24" s="1671"/>
      <c r="AL24" s="1671"/>
      <c r="AM24" s="1671"/>
      <c r="AN24" s="1671"/>
      <c r="AQ24" s="405"/>
      <c r="AR24" s="1670"/>
      <c r="AS24" s="1670"/>
      <c r="AT24" s="468"/>
    </row>
    <row r="25" spans="3:46" ht="17.25" hidden="1" customHeight="1">
      <c r="C25" s="409" t="str">
        <f t="shared" si="0"/>
        <v>－</v>
      </c>
      <c r="D25" s="396"/>
      <c r="E25" s="1672" t="str">
        <f>IF(F25="－","","②")</f>
        <v/>
      </c>
      <c r="F25" s="1674" t="str">
        <f>IF(①入力票!N11="","－",①入力票!N11)</f>
        <v>－</v>
      </c>
      <c r="G25" s="1675"/>
      <c r="H25" s="1675"/>
      <c r="I25" s="1675"/>
      <c r="J25" s="1675"/>
      <c r="K25" s="1675"/>
      <c r="L25" s="1675"/>
      <c r="M25" s="1675"/>
      <c r="N25" s="1675"/>
      <c r="O25" s="1675"/>
      <c r="P25" s="1675"/>
      <c r="Q25" s="1676"/>
      <c r="R25" s="1664"/>
      <c r="S25" s="1665"/>
      <c r="T25" s="1665"/>
      <c r="U25" s="1665"/>
      <c r="V25" s="1665"/>
      <c r="W25" s="1665"/>
      <c r="X25" s="1665"/>
      <c r="Y25" s="1665"/>
      <c r="Z25" s="1665"/>
      <c r="AA25" s="1665"/>
      <c r="AB25" s="1665"/>
      <c r="AC25" s="1665"/>
      <c r="AD25" s="1665"/>
      <c r="AE25" s="1665"/>
      <c r="AF25" s="1665"/>
      <c r="AG25" s="1665"/>
      <c r="AH25" s="1665"/>
      <c r="AI25" s="1666"/>
      <c r="AJ25" s="1671" t="str">
        <f>IF(K14="提案しない。","×",IF(R25="","←選択してください",IF(R25="地場企業より調達","○","×")))</f>
        <v>←選択してください</v>
      </c>
      <c r="AK25" s="1671"/>
      <c r="AL25" s="1671"/>
      <c r="AM25" s="1671"/>
      <c r="AN25" s="1671"/>
      <c r="AO25" s="396"/>
      <c r="AP25" s="396"/>
      <c r="AQ25" s="405"/>
      <c r="AR25" s="1670">
        <f>IF(F25="－",0,1)</f>
        <v>0</v>
      </c>
      <c r="AS25" s="1670">
        <f>IF(R25="地場企業より調達",1,0)</f>
        <v>0</v>
      </c>
      <c r="AT25" s="468"/>
    </row>
    <row r="26" spans="3:46" s="455" customFormat="1" ht="17.25" hidden="1" customHeight="1">
      <c r="C26" s="409" t="str">
        <f t="shared" si="0"/>
        <v>－</v>
      </c>
      <c r="E26" s="1673"/>
      <c r="F26" s="1677"/>
      <c r="G26" s="1678"/>
      <c r="H26" s="1678"/>
      <c r="I26" s="1678"/>
      <c r="J26" s="1678"/>
      <c r="K26" s="1678"/>
      <c r="L26" s="1678"/>
      <c r="M26" s="1678"/>
      <c r="N26" s="1678"/>
      <c r="O26" s="1678"/>
      <c r="P26" s="1678"/>
      <c r="Q26" s="1679"/>
      <c r="R26" s="1667"/>
      <c r="S26" s="1668"/>
      <c r="T26" s="1668"/>
      <c r="U26" s="1668"/>
      <c r="V26" s="1668"/>
      <c r="W26" s="1668"/>
      <c r="X26" s="1668"/>
      <c r="Y26" s="1668"/>
      <c r="Z26" s="1668"/>
      <c r="AA26" s="1668"/>
      <c r="AB26" s="1668"/>
      <c r="AC26" s="1668"/>
      <c r="AD26" s="1668"/>
      <c r="AE26" s="1668"/>
      <c r="AF26" s="1668"/>
      <c r="AG26" s="1668"/>
      <c r="AH26" s="1668"/>
      <c r="AI26" s="1669"/>
      <c r="AJ26" s="1671"/>
      <c r="AK26" s="1671"/>
      <c r="AL26" s="1671"/>
      <c r="AM26" s="1671"/>
      <c r="AN26" s="1671"/>
      <c r="AQ26" s="405"/>
      <c r="AR26" s="1670"/>
      <c r="AS26" s="1670"/>
      <c r="AT26" s="468"/>
    </row>
    <row r="27" spans="3:46" s="455" customFormat="1" ht="17.25" hidden="1" customHeight="1">
      <c r="C27" s="409" t="str">
        <f t="shared" si="0"/>
        <v>－</v>
      </c>
      <c r="E27" s="759"/>
      <c r="F27" s="759"/>
      <c r="G27" s="759"/>
      <c r="H27" s="759"/>
      <c r="I27" s="759"/>
      <c r="J27" s="759"/>
      <c r="K27" s="453"/>
      <c r="L27" s="453"/>
      <c r="M27" s="453"/>
      <c r="N27" s="453"/>
      <c r="O27" s="453"/>
      <c r="P27" s="453"/>
      <c r="AL27" s="456"/>
      <c r="AM27" s="456"/>
      <c r="AN27" s="456"/>
      <c r="AQ27" s="468"/>
      <c r="AR27" s="468"/>
      <c r="AS27" s="468"/>
    </row>
    <row r="28" spans="3:46" ht="13.5" hidden="1" customHeight="1">
      <c r="C28" s="409" t="str">
        <f t="shared" si="0"/>
        <v>－</v>
      </c>
      <c r="D28" s="396"/>
      <c r="E28" s="396"/>
      <c r="F28" s="396"/>
      <c r="G28" s="396"/>
      <c r="H28" s="396"/>
      <c r="I28" s="396"/>
      <c r="J28" s="396"/>
      <c r="K28" s="396"/>
      <c r="L28" s="396"/>
      <c r="M28" s="396"/>
      <c r="N28" s="396"/>
      <c r="O28" s="396"/>
      <c r="P28" s="396"/>
      <c r="Q28" s="396"/>
      <c r="R28" s="396"/>
      <c r="S28" s="396"/>
      <c r="T28" s="396"/>
      <c r="U28" s="396"/>
      <c r="V28" s="396"/>
      <c r="W28" s="396"/>
      <c r="X28" s="396"/>
      <c r="Y28" s="396"/>
      <c r="Z28" s="396"/>
      <c r="AA28" s="396"/>
      <c r="AB28" s="1658" t="s">
        <v>724</v>
      </c>
      <c r="AC28" s="1659"/>
      <c r="AD28" s="1659"/>
      <c r="AE28" s="1660"/>
      <c r="AF28" s="1689" t="str">
        <f>IF(K14="提案しない。","Ｆ",IF(R17="","資材調達計画を選択してください。",IF(AR28=AS28,"Ａ","Ｆ")))</f>
        <v>資材調達計画を選択してください。</v>
      </c>
      <c r="AG28" s="1689"/>
      <c r="AH28" s="1689"/>
      <c r="AI28" s="1689"/>
      <c r="AJ28" s="1689"/>
      <c r="AK28" s="1689"/>
      <c r="AL28" s="1689"/>
      <c r="AM28" s="1689"/>
      <c r="AN28" s="1689"/>
      <c r="AO28" s="396"/>
      <c r="AP28" s="396"/>
      <c r="AQ28" s="469"/>
      <c r="AR28" s="1687">
        <f>SUM(AR17:AR26)</f>
        <v>0</v>
      </c>
      <c r="AS28" s="1687">
        <f>SUM(AS17:AS26)</f>
        <v>0</v>
      </c>
      <c r="AT28" s="396"/>
    </row>
    <row r="29" spans="3:46" hidden="1">
      <c r="C29" s="409" t="str">
        <f t="shared" si="0"/>
        <v>－</v>
      </c>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1661"/>
      <c r="AC29" s="1662"/>
      <c r="AD29" s="1662"/>
      <c r="AE29" s="1663"/>
      <c r="AF29" s="1689"/>
      <c r="AG29" s="1689"/>
      <c r="AH29" s="1689"/>
      <c r="AI29" s="1689"/>
      <c r="AJ29" s="1689"/>
      <c r="AK29" s="1689"/>
      <c r="AL29" s="1689"/>
      <c r="AM29" s="1689"/>
      <c r="AN29" s="1689"/>
      <c r="AO29" s="396"/>
      <c r="AP29" s="396"/>
      <c r="AQ29" s="405"/>
      <c r="AR29" s="1687"/>
      <c r="AS29" s="1687"/>
      <c r="AT29" s="396"/>
    </row>
    <row r="30" spans="3:46" hidden="1">
      <c r="C30" s="409" t="str">
        <f t="shared" si="0"/>
        <v>－</v>
      </c>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396"/>
      <c r="AI30" s="396"/>
      <c r="AJ30" s="396"/>
      <c r="AK30" s="396"/>
      <c r="AL30" s="396"/>
      <c r="AM30" s="396"/>
      <c r="AN30" s="396"/>
      <c r="AO30" s="396"/>
      <c r="AP30" s="396"/>
      <c r="AQ30" s="405"/>
      <c r="AR30" s="405"/>
      <c r="AS30" s="405"/>
      <c r="AT30" s="396"/>
    </row>
    <row r="31" spans="3:46" hidden="1">
      <c r="C31" s="409" t="str">
        <f t="shared" si="0"/>
        <v>－</v>
      </c>
      <c r="D31" s="396"/>
      <c r="E31" s="1621" t="s">
        <v>1272</v>
      </c>
      <c r="F31" s="1622"/>
      <c r="G31" s="1622"/>
      <c r="H31" s="1622"/>
      <c r="I31" s="1622"/>
      <c r="J31" s="1622"/>
      <c r="K31" s="1622"/>
      <c r="L31" s="1622"/>
      <c r="M31" s="1622"/>
      <c r="N31" s="1622"/>
      <c r="O31" s="1622"/>
      <c r="P31" s="1622"/>
      <c r="Q31" s="1622"/>
      <c r="R31" s="1622"/>
      <c r="S31" s="1622"/>
      <c r="T31" s="1622"/>
      <c r="U31" s="1622"/>
      <c r="V31" s="1622"/>
      <c r="W31" s="1622"/>
      <c r="X31" s="1622"/>
      <c r="Y31" s="1622"/>
      <c r="Z31" s="1622"/>
      <c r="AA31" s="1622"/>
      <c r="AB31" s="1622"/>
      <c r="AC31" s="1622"/>
      <c r="AD31" s="1622"/>
      <c r="AE31" s="1622"/>
      <c r="AF31" s="1622"/>
      <c r="AG31" s="1622"/>
      <c r="AH31" s="1622"/>
      <c r="AI31" s="1622"/>
      <c r="AJ31" s="1622"/>
      <c r="AK31" s="1622"/>
      <c r="AL31" s="1622"/>
      <c r="AM31" s="1622"/>
      <c r="AN31" s="1623"/>
      <c r="AO31" s="396"/>
      <c r="AP31" s="396"/>
      <c r="AQ31" s="396"/>
      <c r="AR31" s="396"/>
      <c r="AS31" s="396"/>
      <c r="AT31" s="396"/>
    </row>
    <row r="32" spans="3:46" hidden="1">
      <c r="C32" s="409" t="str">
        <f t="shared" si="0"/>
        <v>－</v>
      </c>
      <c r="D32" s="396"/>
      <c r="E32" s="1624"/>
      <c r="F32" s="1625"/>
      <c r="G32" s="1625"/>
      <c r="H32" s="1625"/>
      <c r="I32" s="1625"/>
      <c r="J32" s="1625"/>
      <c r="K32" s="1625"/>
      <c r="L32" s="1625"/>
      <c r="M32" s="1625"/>
      <c r="N32" s="1625"/>
      <c r="O32" s="1625"/>
      <c r="P32" s="1625"/>
      <c r="Q32" s="1625"/>
      <c r="R32" s="1625"/>
      <c r="S32" s="1625"/>
      <c r="T32" s="1625"/>
      <c r="U32" s="1625"/>
      <c r="V32" s="1625"/>
      <c r="W32" s="1625"/>
      <c r="X32" s="1625"/>
      <c r="Y32" s="1625"/>
      <c r="Z32" s="1625"/>
      <c r="AA32" s="1625"/>
      <c r="AB32" s="1625"/>
      <c r="AC32" s="1625"/>
      <c r="AD32" s="1625"/>
      <c r="AE32" s="1625"/>
      <c r="AF32" s="1625"/>
      <c r="AG32" s="1625"/>
      <c r="AH32" s="1625"/>
      <c r="AI32" s="1625"/>
      <c r="AJ32" s="1625"/>
      <c r="AK32" s="1625"/>
      <c r="AL32" s="1625"/>
      <c r="AM32" s="1625"/>
      <c r="AN32" s="1626"/>
      <c r="AO32" s="396"/>
      <c r="AP32" s="396"/>
      <c r="AQ32" s="396"/>
      <c r="AR32" s="396"/>
      <c r="AS32" s="396"/>
      <c r="AT32" s="396"/>
    </row>
    <row r="33" spans="3:40" hidden="1">
      <c r="C33" s="409" t="str">
        <f t="shared" si="0"/>
        <v>－</v>
      </c>
      <c r="D33" s="396"/>
      <c r="E33" s="1624"/>
      <c r="F33" s="1625"/>
      <c r="G33" s="1625"/>
      <c r="H33" s="1625"/>
      <c r="I33" s="1625"/>
      <c r="J33" s="1625"/>
      <c r="K33" s="1625"/>
      <c r="L33" s="1625"/>
      <c r="M33" s="1625"/>
      <c r="N33" s="1625"/>
      <c r="O33" s="1625"/>
      <c r="P33" s="1625"/>
      <c r="Q33" s="1625"/>
      <c r="R33" s="1625"/>
      <c r="S33" s="1625"/>
      <c r="T33" s="1625"/>
      <c r="U33" s="1625"/>
      <c r="V33" s="1625"/>
      <c r="W33" s="1625"/>
      <c r="X33" s="1625"/>
      <c r="Y33" s="1625"/>
      <c r="Z33" s="1625"/>
      <c r="AA33" s="1625"/>
      <c r="AB33" s="1625"/>
      <c r="AC33" s="1625"/>
      <c r="AD33" s="1625"/>
      <c r="AE33" s="1625"/>
      <c r="AF33" s="1625"/>
      <c r="AG33" s="1625"/>
      <c r="AH33" s="1625"/>
      <c r="AI33" s="1625"/>
      <c r="AJ33" s="1625"/>
      <c r="AK33" s="1625"/>
      <c r="AL33" s="1625"/>
      <c r="AM33" s="1625"/>
      <c r="AN33" s="1626"/>
    </row>
    <row r="34" spans="3:40" hidden="1">
      <c r="C34" s="409" t="str">
        <f t="shared" si="0"/>
        <v>－</v>
      </c>
      <c r="D34" s="396"/>
      <c r="E34" s="1624"/>
      <c r="F34" s="1625"/>
      <c r="G34" s="1625"/>
      <c r="H34" s="1625"/>
      <c r="I34" s="1625"/>
      <c r="J34" s="1625"/>
      <c r="K34" s="1625"/>
      <c r="L34" s="1625"/>
      <c r="M34" s="1625"/>
      <c r="N34" s="1625"/>
      <c r="O34" s="1625"/>
      <c r="P34" s="1625"/>
      <c r="Q34" s="1625"/>
      <c r="R34" s="1625"/>
      <c r="S34" s="1625"/>
      <c r="T34" s="1625"/>
      <c r="U34" s="1625"/>
      <c r="V34" s="1625"/>
      <c r="W34" s="1625"/>
      <c r="X34" s="1625"/>
      <c r="Y34" s="1625"/>
      <c r="Z34" s="1625"/>
      <c r="AA34" s="1625"/>
      <c r="AB34" s="1625"/>
      <c r="AC34" s="1625"/>
      <c r="AD34" s="1625"/>
      <c r="AE34" s="1625"/>
      <c r="AF34" s="1625"/>
      <c r="AG34" s="1625"/>
      <c r="AH34" s="1625"/>
      <c r="AI34" s="1625"/>
      <c r="AJ34" s="1625"/>
      <c r="AK34" s="1625"/>
      <c r="AL34" s="1625"/>
      <c r="AM34" s="1625"/>
      <c r="AN34" s="1626"/>
    </row>
    <row r="35" spans="3:40" hidden="1">
      <c r="C35" s="409" t="str">
        <f t="shared" si="0"/>
        <v>－</v>
      </c>
      <c r="D35" s="396"/>
      <c r="E35" s="1624"/>
      <c r="F35" s="1625"/>
      <c r="G35" s="1625"/>
      <c r="H35" s="1625"/>
      <c r="I35" s="1625"/>
      <c r="J35" s="1625"/>
      <c r="K35" s="1625"/>
      <c r="L35" s="1625"/>
      <c r="M35" s="1625"/>
      <c r="N35" s="1625"/>
      <c r="O35" s="1625"/>
      <c r="P35" s="1625"/>
      <c r="Q35" s="1625"/>
      <c r="R35" s="1625"/>
      <c r="S35" s="1625"/>
      <c r="T35" s="1625"/>
      <c r="U35" s="1625"/>
      <c r="V35" s="1625"/>
      <c r="W35" s="1625"/>
      <c r="X35" s="1625"/>
      <c r="Y35" s="1625"/>
      <c r="Z35" s="1625"/>
      <c r="AA35" s="1625"/>
      <c r="AB35" s="1625"/>
      <c r="AC35" s="1625"/>
      <c r="AD35" s="1625"/>
      <c r="AE35" s="1625"/>
      <c r="AF35" s="1625"/>
      <c r="AG35" s="1625"/>
      <c r="AH35" s="1625"/>
      <c r="AI35" s="1625"/>
      <c r="AJ35" s="1625"/>
      <c r="AK35" s="1625"/>
      <c r="AL35" s="1625"/>
      <c r="AM35" s="1625"/>
      <c r="AN35" s="1626"/>
    </row>
    <row r="36" spans="3:40" hidden="1">
      <c r="C36" s="409" t="str">
        <f t="shared" si="0"/>
        <v>－</v>
      </c>
      <c r="D36" s="396"/>
      <c r="E36" s="1624"/>
      <c r="F36" s="1625"/>
      <c r="G36" s="1625"/>
      <c r="H36" s="1625"/>
      <c r="I36" s="1625"/>
      <c r="J36" s="1625"/>
      <c r="K36" s="1625"/>
      <c r="L36" s="1625"/>
      <c r="M36" s="1625"/>
      <c r="N36" s="1625"/>
      <c r="O36" s="1625"/>
      <c r="P36" s="1625"/>
      <c r="Q36" s="1625"/>
      <c r="R36" s="1625"/>
      <c r="S36" s="1625"/>
      <c r="T36" s="1625"/>
      <c r="U36" s="1625"/>
      <c r="V36" s="1625"/>
      <c r="W36" s="1625"/>
      <c r="X36" s="1625"/>
      <c r="Y36" s="1625"/>
      <c r="Z36" s="1625"/>
      <c r="AA36" s="1625"/>
      <c r="AB36" s="1625"/>
      <c r="AC36" s="1625"/>
      <c r="AD36" s="1625"/>
      <c r="AE36" s="1625"/>
      <c r="AF36" s="1625"/>
      <c r="AG36" s="1625"/>
      <c r="AH36" s="1625"/>
      <c r="AI36" s="1625"/>
      <c r="AJ36" s="1625"/>
      <c r="AK36" s="1625"/>
      <c r="AL36" s="1625"/>
      <c r="AM36" s="1625"/>
      <c r="AN36" s="1626"/>
    </row>
    <row r="37" spans="3:40" hidden="1">
      <c r="C37" s="409" t="str">
        <f t="shared" si="0"/>
        <v>－</v>
      </c>
      <c r="D37" s="396"/>
      <c r="E37" s="1680"/>
      <c r="F37" s="1193"/>
      <c r="G37" s="1193"/>
      <c r="H37" s="1193"/>
      <c r="I37" s="1193"/>
      <c r="J37" s="1193"/>
      <c r="K37" s="1193"/>
      <c r="L37" s="1193"/>
      <c r="M37" s="1193"/>
      <c r="N37" s="1193"/>
      <c r="O37" s="1193"/>
      <c r="P37" s="1193"/>
      <c r="Q37" s="1193"/>
      <c r="R37" s="1193"/>
      <c r="S37" s="1193"/>
      <c r="T37" s="1193"/>
      <c r="U37" s="1193"/>
      <c r="V37" s="1193"/>
      <c r="W37" s="1193"/>
      <c r="X37" s="1193"/>
      <c r="Y37" s="1193"/>
      <c r="Z37" s="1193"/>
      <c r="AA37" s="1193"/>
      <c r="AB37" s="1193"/>
      <c r="AC37" s="1193"/>
      <c r="AD37" s="1193"/>
      <c r="AE37" s="1193"/>
      <c r="AF37" s="1193"/>
      <c r="AG37" s="1193"/>
      <c r="AH37" s="1193"/>
      <c r="AI37" s="1193"/>
      <c r="AJ37" s="1193"/>
      <c r="AK37" s="1193"/>
      <c r="AL37" s="1193"/>
      <c r="AM37" s="1193"/>
      <c r="AN37" s="1681"/>
    </row>
    <row r="38" spans="3:40" hidden="1">
      <c r="C38" s="409" t="str">
        <f t="shared" si="0"/>
        <v>－</v>
      </c>
      <c r="D38" s="396"/>
      <c r="E38" s="1680"/>
      <c r="F38" s="1193"/>
      <c r="G38" s="1193"/>
      <c r="H38" s="1193"/>
      <c r="I38" s="1193"/>
      <c r="J38" s="1193"/>
      <c r="K38" s="1193"/>
      <c r="L38" s="1193"/>
      <c r="M38" s="1193"/>
      <c r="N38" s="1193"/>
      <c r="O38" s="1193"/>
      <c r="P38" s="1193"/>
      <c r="Q38" s="1193"/>
      <c r="R38" s="1193"/>
      <c r="S38" s="1193"/>
      <c r="T38" s="1193"/>
      <c r="U38" s="1193"/>
      <c r="V38" s="1193"/>
      <c r="W38" s="1193"/>
      <c r="X38" s="1193"/>
      <c r="Y38" s="1193"/>
      <c r="Z38" s="1193"/>
      <c r="AA38" s="1193"/>
      <c r="AB38" s="1193"/>
      <c r="AC38" s="1193"/>
      <c r="AD38" s="1193"/>
      <c r="AE38" s="1193"/>
      <c r="AF38" s="1193"/>
      <c r="AG38" s="1193"/>
      <c r="AH38" s="1193"/>
      <c r="AI38" s="1193"/>
      <c r="AJ38" s="1193"/>
      <c r="AK38" s="1193"/>
      <c r="AL38" s="1193"/>
      <c r="AM38" s="1193"/>
      <c r="AN38" s="1681"/>
    </row>
    <row r="39" spans="3:40" hidden="1">
      <c r="C39" s="409" t="str">
        <f t="shared" si="0"/>
        <v>－</v>
      </c>
      <c r="D39" s="396"/>
      <c r="E39" s="1680"/>
      <c r="F39" s="1193"/>
      <c r="G39" s="1193"/>
      <c r="H39" s="1193"/>
      <c r="I39" s="1193"/>
      <c r="J39" s="1193"/>
      <c r="K39" s="1193"/>
      <c r="L39" s="1193"/>
      <c r="M39" s="1193"/>
      <c r="N39" s="1193"/>
      <c r="O39" s="1193"/>
      <c r="P39" s="1193"/>
      <c r="Q39" s="1193"/>
      <c r="R39" s="1193"/>
      <c r="S39" s="1193"/>
      <c r="T39" s="1193"/>
      <c r="U39" s="1193"/>
      <c r="V39" s="1193"/>
      <c r="W39" s="1193"/>
      <c r="X39" s="1193"/>
      <c r="Y39" s="1193"/>
      <c r="Z39" s="1193"/>
      <c r="AA39" s="1193"/>
      <c r="AB39" s="1193"/>
      <c r="AC39" s="1193"/>
      <c r="AD39" s="1193"/>
      <c r="AE39" s="1193"/>
      <c r="AF39" s="1193"/>
      <c r="AG39" s="1193"/>
      <c r="AH39" s="1193"/>
      <c r="AI39" s="1193"/>
      <c r="AJ39" s="1193"/>
      <c r="AK39" s="1193"/>
      <c r="AL39" s="1193"/>
      <c r="AM39" s="1193"/>
      <c r="AN39" s="1681"/>
    </row>
    <row r="40" spans="3:40" hidden="1">
      <c r="C40" s="409" t="str">
        <f t="shared" si="0"/>
        <v>－</v>
      </c>
      <c r="D40" s="396"/>
      <c r="E40" s="1680"/>
      <c r="F40" s="1193"/>
      <c r="G40" s="1193"/>
      <c r="H40" s="1193"/>
      <c r="I40" s="1193"/>
      <c r="J40" s="1193"/>
      <c r="K40" s="1193"/>
      <c r="L40" s="1193"/>
      <c r="M40" s="1193"/>
      <c r="N40" s="1193"/>
      <c r="O40" s="1193"/>
      <c r="P40" s="1193"/>
      <c r="Q40" s="1193"/>
      <c r="R40" s="1193"/>
      <c r="S40" s="1193"/>
      <c r="T40" s="1193"/>
      <c r="U40" s="1193"/>
      <c r="V40" s="1193"/>
      <c r="W40" s="1193"/>
      <c r="X40" s="1193"/>
      <c r="Y40" s="1193"/>
      <c r="Z40" s="1193"/>
      <c r="AA40" s="1193"/>
      <c r="AB40" s="1193"/>
      <c r="AC40" s="1193"/>
      <c r="AD40" s="1193"/>
      <c r="AE40" s="1193"/>
      <c r="AF40" s="1193"/>
      <c r="AG40" s="1193"/>
      <c r="AH40" s="1193"/>
      <c r="AI40" s="1193"/>
      <c r="AJ40" s="1193"/>
      <c r="AK40" s="1193"/>
      <c r="AL40" s="1193"/>
      <c r="AM40" s="1193"/>
      <c r="AN40" s="1681"/>
    </row>
    <row r="41" spans="3:40" ht="14.25" hidden="1" thickBot="1">
      <c r="C41" s="409" t="str">
        <f t="shared" si="0"/>
        <v>－</v>
      </c>
      <c r="D41" s="396"/>
      <c r="E41" s="1682"/>
      <c r="F41" s="1683"/>
      <c r="G41" s="1683"/>
      <c r="H41" s="1683"/>
      <c r="I41" s="1683"/>
      <c r="J41" s="1683"/>
      <c r="K41" s="1683"/>
      <c r="L41" s="1683"/>
      <c r="M41" s="1683"/>
      <c r="N41" s="1683"/>
      <c r="O41" s="1683"/>
      <c r="P41" s="1683"/>
      <c r="Q41" s="1683"/>
      <c r="R41" s="1683"/>
      <c r="S41" s="1683"/>
      <c r="T41" s="1683"/>
      <c r="U41" s="1683"/>
      <c r="V41" s="1683"/>
      <c r="W41" s="1683"/>
      <c r="X41" s="1683"/>
      <c r="Y41" s="1683"/>
      <c r="Z41" s="1683"/>
      <c r="AA41" s="1683"/>
      <c r="AB41" s="1683"/>
      <c r="AC41" s="1683"/>
      <c r="AD41" s="1683"/>
      <c r="AE41" s="1683"/>
      <c r="AF41" s="1683"/>
      <c r="AG41" s="1683"/>
      <c r="AH41" s="1683"/>
      <c r="AI41" s="1683"/>
      <c r="AJ41" s="1683"/>
      <c r="AK41" s="1683"/>
      <c r="AL41" s="1683"/>
      <c r="AM41" s="1683"/>
      <c r="AN41" s="1684"/>
    </row>
    <row r="42" spans="3:40" ht="13.5" hidden="1" customHeight="1">
      <c r="C42" s="409" t="str">
        <f t="shared" si="0"/>
        <v>－</v>
      </c>
      <c r="D42" s="396"/>
      <c r="E42" s="405"/>
      <c r="F42" s="1521"/>
      <c r="G42" s="1690"/>
      <c r="H42" s="1690"/>
      <c r="I42" s="1690"/>
      <c r="J42" s="1690"/>
      <c r="K42" s="1690"/>
      <c r="L42" s="1690"/>
      <c r="M42" s="1690"/>
      <c r="N42" s="1690"/>
      <c r="O42" s="1690"/>
      <c r="P42" s="1690"/>
      <c r="Q42" s="1690"/>
      <c r="R42" s="1521"/>
      <c r="S42" s="1690"/>
      <c r="T42" s="1690"/>
      <c r="U42" s="1690"/>
      <c r="V42" s="1690"/>
      <c r="W42" s="1690"/>
      <c r="X42" s="1690"/>
      <c r="Y42" s="1690"/>
      <c r="Z42" s="1690"/>
      <c r="AA42" s="1690"/>
      <c r="AB42" s="1690"/>
      <c r="AC42" s="1690"/>
      <c r="AD42" s="1691"/>
      <c r="AE42" s="1691"/>
      <c r="AF42" s="1691"/>
      <c r="AG42" s="1691"/>
      <c r="AH42" s="1691"/>
      <c r="AI42" s="1691"/>
      <c r="AJ42" s="1691"/>
      <c r="AK42" s="1691"/>
      <c r="AL42" s="405"/>
      <c r="AM42" s="405"/>
    </row>
    <row r="43" spans="3:40" hidden="1">
      <c r="C43" s="409" t="str">
        <f t="shared" si="0"/>
        <v>－</v>
      </c>
      <c r="D43" s="396"/>
      <c r="E43" s="405"/>
      <c r="F43" s="1690"/>
      <c r="G43" s="1690"/>
      <c r="H43" s="1690"/>
      <c r="I43" s="1690"/>
      <c r="J43" s="1690"/>
      <c r="K43" s="1690"/>
      <c r="L43" s="1690"/>
      <c r="M43" s="1690"/>
      <c r="N43" s="1690"/>
      <c r="O43" s="1690"/>
      <c r="P43" s="1690"/>
      <c r="Q43" s="1690"/>
      <c r="R43" s="1690"/>
      <c r="S43" s="1690"/>
      <c r="T43" s="1690"/>
      <c r="U43" s="1690"/>
      <c r="V43" s="1690"/>
      <c r="W43" s="1690"/>
      <c r="X43" s="1690"/>
      <c r="Y43" s="1690"/>
      <c r="Z43" s="1690"/>
      <c r="AA43" s="1690"/>
      <c r="AB43" s="1690"/>
      <c r="AC43" s="1690"/>
      <c r="AD43" s="1691"/>
      <c r="AE43" s="1691"/>
      <c r="AF43" s="1691"/>
      <c r="AG43" s="1691"/>
      <c r="AH43" s="1691"/>
      <c r="AI43" s="1691"/>
      <c r="AJ43" s="1691"/>
      <c r="AK43" s="1691"/>
      <c r="AL43" s="405"/>
      <c r="AM43" s="405"/>
    </row>
    <row r="44" spans="3:40" hidden="1">
      <c r="C44" s="409" t="str">
        <f t="shared" si="0"/>
        <v>－</v>
      </c>
      <c r="D44" s="396"/>
      <c r="E44" s="405"/>
      <c r="F44" s="1521"/>
      <c r="G44" s="1690"/>
      <c r="H44" s="1690"/>
      <c r="I44" s="1690"/>
      <c r="J44" s="1690"/>
      <c r="K44" s="1690"/>
      <c r="L44" s="1690"/>
      <c r="M44" s="1690"/>
      <c r="N44" s="1690"/>
      <c r="O44" s="1690"/>
      <c r="P44" s="1690"/>
      <c r="Q44" s="1690"/>
      <c r="R44" s="1521"/>
      <c r="S44" s="1690"/>
      <c r="T44" s="1690"/>
      <c r="U44" s="1690"/>
      <c r="V44" s="1690"/>
      <c r="W44" s="1690"/>
      <c r="X44" s="1690"/>
      <c r="Y44" s="1690"/>
      <c r="Z44" s="1690"/>
      <c r="AA44" s="1690"/>
      <c r="AB44" s="1690"/>
      <c r="AC44" s="1690"/>
      <c r="AD44" s="1692"/>
      <c r="AE44" s="1692"/>
      <c r="AF44" s="1692"/>
      <c r="AG44" s="1692"/>
      <c r="AH44" s="1692"/>
      <c r="AI44" s="1692"/>
      <c r="AJ44" s="1692"/>
      <c r="AK44" s="1692"/>
      <c r="AL44" s="405"/>
      <c r="AM44" s="405"/>
    </row>
    <row r="45" spans="3:40" hidden="1">
      <c r="C45" s="409" t="str">
        <f t="shared" si="0"/>
        <v>－</v>
      </c>
      <c r="D45" s="396"/>
      <c r="E45" s="405"/>
      <c r="F45" s="1690"/>
      <c r="G45" s="1690"/>
      <c r="H45" s="1690"/>
      <c r="I45" s="1690"/>
      <c r="J45" s="1690"/>
      <c r="K45" s="1690"/>
      <c r="L45" s="1690"/>
      <c r="M45" s="1690"/>
      <c r="N45" s="1690"/>
      <c r="O45" s="1690"/>
      <c r="P45" s="1690"/>
      <c r="Q45" s="1690"/>
      <c r="R45" s="1690"/>
      <c r="S45" s="1690"/>
      <c r="T45" s="1690"/>
      <c r="U45" s="1690"/>
      <c r="V45" s="1690"/>
      <c r="W45" s="1690"/>
      <c r="X45" s="1690"/>
      <c r="Y45" s="1690"/>
      <c r="Z45" s="1690"/>
      <c r="AA45" s="1690"/>
      <c r="AB45" s="1690"/>
      <c r="AC45" s="1690"/>
      <c r="AD45" s="1692"/>
      <c r="AE45" s="1692"/>
      <c r="AF45" s="1692"/>
      <c r="AG45" s="1692"/>
      <c r="AH45" s="1692"/>
      <c r="AI45" s="1692"/>
      <c r="AJ45" s="1692"/>
      <c r="AK45" s="1692"/>
      <c r="AL45" s="405"/>
      <c r="AM45" s="405"/>
    </row>
    <row r="46" spans="3:40" hidden="1">
      <c r="C46" s="409" t="str">
        <f t="shared" si="0"/>
        <v>－</v>
      </c>
      <c r="D46" s="396"/>
      <c r="E46" s="405"/>
      <c r="F46" s="1521"/>
      <c r="G46" s="1690"/>
      <c r="H46" s="1690"/>
      <c r="I46" s="1690"/>
      <c r="J46" s="1690"/>
      <c r="K46" s="1690"/>
      <c r="L46" s="1690"/>
      <c r="M46" s="1690"/>
      <c r="N46" s="1690"/>
      <c r="O46" s="1690"/>
      <c r="P46" s="1690"/>
      <c r="Q46" s="1690"/>
      <c r="R46" s="1521"/>
      <c r="S46" s="1690"/>
      <c r="T46" s="1690"/>
      <c r="U46" s="1690"/>
      <c r="V46" s="1690"/>
      <c r="W46" s="1690"/>
      <c r="X46" s="1690"/>
      <c r="Y46" s="1690"/>
      <c r="Z46" s="1690"/>
      <c r="AA46" s="1690"/>
      <c r="AB46" s="1690"/>
      <c r="AC46" s="1690"/>
      <c r="AD46" s="1692"/>
      <c r="AE46" s="1692"/>
      <c r="AF46" s="1692"/>
      <c r="AG46" s="1692"/>
      <c r="AH46" s="1692"/>
      <c r="AI46" s="1692"/>
      <c r="AJ46" s="1692"/>
      <c r="AK46" s="1692"/>
      <c r="AL46" s="405"/>
      <c r="AM46" s="405"/>
    </row>
    <row r="47" spans="3:40" hidden="1">
      <c r="C47" s="409" t="str">
        <f t="shared" si="0"/>
        <v>－</v>
      </c>
      <c r="D47" s="396"/>
      <c r="E47" s="405"/>
      <c r="F47" s="1690"/>
      <c r="G47" s="1690"/>
      <c r="H47" s="1690"/>
      <c r="I47" s="1690"/>
      <c r="J47" s="1690"/>
      <c r="K47" s="1690"/>
      <c r="L47" s="1690"/>
      <c r="M47" s="1690"/>
      <c r="N47" s="1690"/>
      <c r="O47" s="1690"/>
      <c r="P47" s="1690"/>
      <c r="Q47" s="1690"/>
      <c r="R47" s="1690"/>
      <c r="S47" s="1690"/>
      <c r="T47" s="1690"/>
      <c r="U47" s="1690"/>
      <c r="V47" s="1690"/>
      <c r="W47" s="1690"/>
      <c r="X47" s="1690"/>
      <c r="Y47" s="1690"/>
      <c r="Z47" s="1690"/>
      <c r="AA47" s="1690"/>
      <c r="AB47" s="1690"/>
      <c r="AC47" s="1690"/>
      <c r="AD47" s="1692"/>
      <c r="AE47" s="1692"/>
      <c r="AF47" s="1692"/>
      <c r="AG47" s="1692"/>
      <c r="AH47" s="1692"/>
      <c r="AI47" s="1692"/>
      <c r="AJ47" s="1692"/>
      <c r="AK47" s="1692"/>
      <c r="AL47" s="405"/>
      <c r="AM47" s="405"/>
    </row>
    <row r="48" spans="3:40" hidden="1">
      <c r="C48" s="409" t="str">
        <f t="shared" si="0"/>
        <v>－</v>
      </c>
      <c r="D48" s="396"/>
      <c r="E48" s="405"/>
      <c r="F48" s="1521"/>
      <c r="G48" s="1690"/>
      <c r="H48" s="1690"/>
      <c r="I48" s="1690"/>
      <c r="J48" s="1690"/>
      <c r="K48" s="1690"/>
      <c r="L48" s="1690"/>
      <c r="M48" s="1690"/>
      <c r="N48" s="1690"/>
      <c r="O48" s="1690"/>
      <c r="P48" s="1690"/>
      <c r="Q48" s="1690"/>
      <c r="R48" s="1521"/>
      <c r="S48" s="1690"/>
      <c r="T48" s="1690"/>
      <c r="U48" s="1690"/>
      <c r="V48" s="1690"/>
      <c r="W48" s="1690"/>
      <c r="X48" s="1690"/>
      <c r="Y48" s="1690"/>
      <c r="Z48" s="1690"/>
      <c r="AA48" s="1690"/>
      <c r="AB48" s="1690"/>
      <c r="AC48" s="1690"/>
      <c r="AD48" s="1692"/>
      <c r="AE48" s="1692"/>
      <c r="AF48" s="1692"/>
      <c r="AG48" s="1692"/>
      <c r="AH48" s="1692"/>
      <c r="AI48" s="1692"/>
      <c r="AJ48" s="1692"/>
      <c r="AK48" s="1692"/>
      <c r="AL48" s="405"/>
      <c r="AM48" s="405"/>
    </row>
    <row r="49" spans="3:39" hidden="1">
      <c r="C49" s="409" t="str">
        <f t="shared" si="0"/>
        <v>－</v>
      </c>
      <c r="D49" s="396"/>
      <c r="E49" s="405"/>
      <c r="F49" s="1690"/>
      <c r="G49" s="1690"/>
      <c r="H49" s="1690"/>
      <c r="I49" s="1690"/>
      <c r="J49" s="1690"/>
      <c r="K49" s="1690"/>
      <c r="L49" s="1690"/>
      <c r="M49" s="1690"/>
      <c r="N49" s="1690"/>
      <c r="O49" s="1690"/>
      <c r="P49" s="1690"/>
      <c r="Q49" s="1690"/>
      <c r="R49" s="1690"/>
      <c r="S49" s="1690"/>
      <c r="T49" s="1690"/>
      <c r="U49" s="1690"/>
      <c r="V49" s="1690"/>
      <c r="W49" s="1690"/>
      <c r="X49" s="1690"/>
      <c r="Y49" s="1690"/>
      <c r="Z49" s="1690"/>
      <c r="AA49" s="1690"/>
      <c r="AB49" s="1690"/>
      <c r="AC49" s="1690"/>
      <c r="AD49" s="1692"/>
      <c r="AE49" s="1692"/>
      <c r="AF49" s="1692"/>
      <c r="AG49" s="1692"/>
      <c r="AH49" s="1692"/>
      <c r="AI49" s="1692"/>
      <c r="AJ49" s="1692"/>
      <c r="AK49" s="1692"/>
      <c r="AL49" s="405"/>
      <c r="AM49" s="405"/>
    </row>
    <row r="50" spans="3:39" hidden="1">
      <c r="C50" s="409" t="str">
        <f t="shared" si="0"/>
        <v>－</v>
      </c>
      <c r="D50" s="396"/>
      <c r="E50" s="40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05"/>
      <c r="AM50" s="405"/>
    </row>
    <row r="51" spans="3:39" hidden="1">
      <c r="C51" s="409" t="str">
        <f t="shared" si="0"/>
        <v>－</v>
      </c>
      <c r="D51" s="396"/>
      <c r="E51" s="405"/>
      <c r="F51" s="405"/>
      <c r="G51" s="405"/>
      <c r="H51" s="405"/>
      <c r="I51" s="405"/>
      <c r="J51" s="405"/>
      <c r="K51" s="405"/>
      <c r="L51" s="405"/>
      <c r="M51" s="405"/>
      <c r="N51" s="405"/>
      <c r="O51" s="405"/>
      <c r="P51" s="405"/>
      <c r="Q51" s="405"/>
      <c r="R51" s="405"/>
      <c r="S51" s="405"/>
      <c r="T51" s="405"/>
      <c r="U51" s="405"/>
      <c r="V51" s="405"/>
      <c r="W51" s="405"/>
      <c r="X51" s="405"/>
      <c r="Y51" s="405"/>
      <c r="Z51" s="405"/>
      <c r="AA51" s="405"/>
      <c r="AB51" s="405"/>
      <c r="AC51" s="405"/>
      <c r="AD51" s="405"/>
      <c r="AE51" s="405"/>
      <c r="AF51" s="405"/>
      <c r="AG51" s="405"/>
      <c r="AH51" s="405"/>
      <c r="AI51" s="405"/>
      <c r="AJ51" s="405"/>
      <c r="AK51" s="405"/>
      <c r="AL51" s="405"/>
      <c r="AM51" s="405"/>
    </row>
    <row r="52" spans="3:39" hidden="1">
      <c r="C52" s="409" t="str">
        <f t="shared" si="0"/>
        <v>－</v>
      </c>
      <c r="D52" s="396"/>
      <c r="E52" s="405"/>
      <c r="F52" s="405"/>
      <c r="G52" s="405"/>
      <c r="H52" s="405"/>
      <c r="I52" s="405"/>
      <c r="J52" s="405"/>
      <c r="K52" s="405"/>
      <c r="L52" s="405"/>
      <c r="M52" s="405"/>
      <c r="N52" s="405"/>
      <c r="O52" s="405"/>
      <c r="P52" s="405"/>
      <c r="Q52" s="405"/>
      <c r="R52" s="405"/>
      <c r="S52" s="405"/>
      <c r="T52" s="405"/>
      <c r="U52" s="405"/>
      <c r="V52" s="405"/>
      <c r="W52" s="405"/>
      <c r="X52" s="405"/>
      <c r="Y52" s="405"/>
      <c r="Z52" s="405"/>
      <c r="AA52" s="405"/>
      <c r="AB52" s="405"/>
      <c r="AC52" s="405"/>
      <c r="AD52" s="405"/>
      <c r="AE52" s="405"/>
      <c r="AF52" s="405"/>
      <c r="AG52" s="405"/>
      <c r="AH52" s="405"/>
      <c r="AI52" s="405"/>
      <c r="AJ52" s="405"/>
      <c r="AK52" s="405"/>
      <c r="AL52" s="405"/>
      <c r="AM52" s="405"/>
    </row>
    <row r="53" spans="3:39" hidden="1">
      <c r="C53" s="409" t="str">
        <f t="shared" si="0"/>
        <v>－</v>
      </c>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row>
    <row r="54" spans="3:39" hidden="1">
      <c r="C54" s="409" t="str">
        <f t="shared" si="0"/>
        <v>－</v>
      </c>
      <c r="D54" s="396"/>
      <c r="E54" s="396"/>
      <c r="F54" s="396"/>
      <c r="G54" s="396"/>
      <c r="H54" s="396"/>
      <c r="I54" s="396"/>
      <c r="J54" s="396"/>
      <c r="K54" s="396"/>
      <c r="L54" s="396"/>
      <c r="M54" s="396"/>
      <c r="N54" s="396"/>
      <c r="O54" s="396"/>
      <c r="P54" s="396"/>
      <c r="Q54" s="396"/>
      <c r="R54" s="396"/>
      <c r="S54" s="396"/>
      <c r="T54" s="396"/>
      <c r="U54" s="396"/>
      <c r="V54" s="396"/>
      <c r="W54" s="396"/>
      <c r="X54" s="396"/>
      <c r="Y54" s="396"/>
      <c r="Z54" s="396"/>
      <c r="AA54" s="396"/>
      <c r="AB54" s="396"/>
      <c r="AC54" s="396"/>
      <c r="AD54" s="396"/>
      <c r="AE54" s="396"/>
      <c r="AF54" s="396"/>
      <c r="AG54" s="396"/>
      <c r="AH54" s="396"/>
      <c r="AI54" s="396"/>
      <c r="AJ54" s="396"/>
      <c r="AK54" s="396"/>
      <c r="AL54" s="396"/>
      <c r="AM54" s="396"/>
    </row>
    <row r="55" spans="3:39">
      <c r="C55" s="396"/>
      <c r="D55" s="396"/>
      <c r="E55" s="396"/>
      <c r="F55" s="396"/>
      <c r="G55" s="396"/>
      <c r="H55" s="396"/>
      <c r="I55" s="396"/>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96"/>
      <c r="AH55" s="396"/>
      <c r="AI55" s="396"/>
      <c r="AJ55" s="396"/>
      <c r="AK55" s="396"/>
      <c r="AL55" s="396"/>
      <c r="AM55" s="396"/>
    </row>
  </sheetData>
  <sheetProtection algorithmName="SHA-512" hashValue="T04ezR4oZXrpjY1tuWUPXLMwdmuqkw0bbjpXkuBM5Sl11vAo8KqpiDJY48zyNp0JhnNDyxxWqB5YCfYi1VGKUw==" saltValue="G22dLamce/nsJ01S85JS5A==" spinCount="100000" sheet="1" objects="1" scenarios="1"/>
  <autoFilter ref="C3:C54" xr:uid="{00000000-0009-0000-0000-000009000000}">
    <filterColumn colId="0">
      <filters>
        <filter val="○"/>
      </filters>
    </filterColumn>
  </autoFilter>
  <mergeCells count="56">
    <mergeCell ref="F46:Q47"/>
    <mergeCell ref="R46:AC47"/>
    <mergeCell ref="AD46:AK47"/>
    <mergeCell ref="F48:Q49"/>
    <mergeCell ref="R48:AC49"/>
    <mergeCell ref="AD48:AK49"/>
    <mergeCell ref="F42:Q43"/>
    <mergeCell ref="R42:AC43"/>
    <mergeCell ref="AD42:AK43"/>
    <mergeCell ref="F44:Q45"/>
    <mergeCell ref="R44:AC45"/>
    <mergeCell ref="AD44:AK45"/>
    <mergeCell ref="E31:AN41"/>
    <mergeCell ref="K14:W14"/>
    <mergeCell ref="AS28:AS29"/>
    <mergeCell ref="E17:E18"/>
    <mergeCell ref="F17:Q18"/>
    <mergeCell ref="E16:Q16"/>
    <mergeCell ref="R16:AI16"/>
    <mergeCell ref="AJ16:AN16"/>
    <mergeCell ref="AR28:AR29"/>
    <mergeCell ref="AF28:AN29"/>
    <mergeCell ref="E19:E20"/>
    <mergeCell ref="F19:Q20"/>
    <mergeCell ref="R17:AI18"/>
    <mergeCell ref="R19:AI20"/>
    <mergeCell ref="E23:E24"/>
    <mergeCell ref="R21:AI22"/>
    <mergeCell ref="D4:AO4"/>
    <mergeCell ref="AH6:AI6"/>
    <mergeCell ref="E8:J9"/>
    <mergeCell ref="K8:AN9"/>
    <mergeCell ref="E14:J14"/>
    <mergeCell ref="E25:E26"/>
    <mergeCell ref="F25:Q26"/>
    <mergeCell ref="F23:Q24"/>
    <mergeCell ref="AS17:AS18"/>
    <mergeCell ref="AS19:AS20"/>
    <mergeCell ref="AS21:AS22"/>
    <mergeCell ref="AS23:AS24"/>
    <mergeCell ref="AS25:AS26"/>
    <mergeCell ref="R23:AI24"/>
    <mergeCell ref="AJ21:AN22"/>
    <mergeCell ref="AJ23:AN24"/>
    <mergeCell ref="E21:E22"/>
    <mergeCell ref="F21:Q22"/>
    <mergeCell ref="AB28:AE29"/>
    <mergeCell ref="R25:AI26"/>
    <mergeCell ref="AR17:AR18"/>
    <mergeCell ref="AR19:AR20"/>
    <mergeCell ref="AR21:AR22"/>
    <mergeCell ref="AR23:AR24"/>
    <mergeCell ref="AR25:AR26"/>
    <mergeCell ref="AJ17:AN18"/>
    <mergeCell ref="AJ19:AN20"/>
    <mergeCell ref="AJ25:AN26"/>
  </mergeCells>
  <phoneticPr fontId="55"/>
  <conditionalFormatting sqref="E19:AN20">
    <cfRule type="expression" dxfId="170" priority="6" stopIfTrue="1">
      <formula>$E$19=""</formula>
    </cfRule>
  </conditionalFormatting>
  <conditionalFormatting sqref="E21:E22 R21:AN22">
    <cfRule type="expression" dxfId="169" priority="5" stopIfTrue="1">
      <formula>$E$21=""</formula>
    </cfRule>
  </conditionalFormatting>
  <conditionalFormatting sqref="E23:AN24">
    <cfRule type="expression" dxfId="168" priority="4" stopIfTrue="1">
      <formula>$E$23=""</formula>
    </cfRule>
  </conditionalFormatting>
  <conditionalFormatting sqref="E25:AN26">
    <cfRule type="expression" dxfId="167" priority="3" stopIfTrue="1">
      <formula>$E$25=""</formula>
    </cfRule>
  </conditionalFormatting>
  <conditionalFormatting sqref="E17:AN26">
    <cfRule type="expression" dxfId="166" priority="2">
      <formula>$K$14="提案しない。"</formula>
    </cfRule>
  </conditionalFormatting>
  <conditionalFormatting sqref="F21:Q22">
    <cfRule type="expression" dxfId="165" priority="1" stopIfTrue="1">
      <formula>$E$19=""</formula>
    </cfRule>
  </conditionalFormatting>
  <dataValidations count="2">
    <dataValidation type="list" allowBlank="1" showInputMessage="1" showErrorMessage="1" sqref="R17:AI26" xr:uid="{00000000-0002-0000-0900-000000000000}">
      <formula1>"地場企業より調達,地場企業より調達しない"</formula1>
    </dataValidation>
    <dataValidation type="list" allowBlank="1" showInputMessage="1" showErrorMessage="1" sqref="K14:W14" xr:uid="{00000000-0002-0000-0900-000001000000}">
      <formula1>"提案する。,提案しない。"</formula1>
    </dataValidation>
  </dataValidations>
  <pageMargins left="0.70866141732283472" right="0.70866141732283472" top="0.74803149606299213" bottom="0.74803149606299213" header="0.31496062992125984" footer="0.31496062992125984"/>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filterMode="1">
    <tabColor indexed="43"/>
    <pageSetUpPr fitToPage="1"/>
  </sheetPr>
  <dimension ref="A3:AZ153"/>
  <sheetViews>
    <sheetView showGridLines="0" view="pageBreakPreview" zoomScaleNormal="100" zoomScaleSheetLayoutView="100" workbookViewId="0"/>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6" width="2.5" style="396" customWidth="1"/>
    <col min="7" max="7" width="2.75" style="396" customWidth="1"/>
    <col min="8" max="8" width="2.5" style="396" customWidth="1"/>
    <col min="9" max="9" width="2.75" style="396" customWidth="1"/>
    <col min="10" max="40" width="2.5" style="396" customWidth="1"/>
    <col min="41" max="41" width="1.125" style="396" customWidth="1"/>
    <col min="42" max="42" width="2.5" style="396" hidden="1" customWidth="1" outlineLevel="1"/>
    <col min="43" max="44" width="5.875" style="396" hidden="1" customWidth="1" outlineLevel="1"/>
    <col min="45" max="45" width="10.25" style="396" hidden="1" customWidth="1" outlineLevel="1"/>
    <col min="46" max="47" width="16.125" style="396" hidden="1" customWidth="1" outlineLevel="1"/>
    <col min="48" max="48" width="14.125" style="396" hidden="1" customWidth="1" outlineLevel="1"/>
    <col min="49" max="49" width="8.875" style="396" hidden="1" customWidth="1" outlineLevel="1"/>
    <col min="50" max="50" width="15.125" style="396" hidden="1" customWidth="1" outlineLevel="1"/>
    <col min="51" max="51" width="8.5" style="396" hidden="1" customWidth="1" outlineLevel="1"/>
    <col min="52" max="52" width="2.5" style="396" collapsed="1"/>
    <col min="53" max="16384" width="2.5" style="396"/>
  </cols>
  <sheetData>
    <row r="3" spans="3:50">
      <c r="C3" s="395" t="s">
        <v>667</v>
      </c>
    </row>
    <row r="4" spans="3:50" ht="21">
      <c r="C4" s="395" t="s">
        <v>71</v>
      </c>
      <c r="D4" s="1554" t="str">
        <f>IF(C5="－","対象外","対象")</f>
        <v>対象</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50" s="399" customFormat="1" ht="26.25" customHeight="1">
      <c r="C5" s="412" t="str">
        <f>①入力票!K15</f>
        <v>○</v>
      </c>
      <c r="E5" s="400"/>
      <c r="Y5" s="401"/>
      <c r="Z5" s="402" t="s">
        <v>469</v>
      </c>
      <c r="AA5" s="403"/>
      <c r="AB5" s="403"/>
      <c r="AC5" s="403"/>
      <c r="AD5" s="403"/>
      <c r="AE5" s="403"/>
      <c r="AF5" s="403"/>
      <c r="AG5" s="403"/>
      <c r="AH5" s="403"/>
      <c r="AI5" s="403"/>
      <c r="AJ5" s="403"/>
      <c r="AK5" s="403"/>
      <c r="AL5" s="403"/>
      <c r="AM5" s="403"/>
      <c r="AN5" s="404" t="s">
        <v>745</v>
      </c>
      <c r="AO5" s="401"/>
    </row>
    <row r="6" spans="3:50" s="399" customFormat="1" ht="21">
      <c r="C6" s="409" t="str">
        <f>+$C$5</f>
        <v>○</v>
      </c>
      <c r="E6" s="449" t="s">
        <v>746</v>
      </c>
      <c r="Z6" s="1761" t="str">
        <f>IF(①入力票!C10="単体","単体","ＪＶの場合，構成員数：")</f>
        <v>単体</v>
      </c>
      <c r="AA6" s="1761"/>
      <c r="AB6" s="1761"/>
      <c r="AC6" s="1761"/>
      <c r="AD6" s="1761"/>
      <c r="AE6" s="1761"/>
      <c r="AF6" s="1761"/>
      <c r="AG6" s="1761"/>
      <c r="AH6" s="1761"/>
      <c r="AI6" s="1761"/>
      <c r="AJ6" s="1761"/>
      <c r="AK6" s="1760" t="str">
        <f>IF(①入力票!C10="単体","",IF(①入力票!C10="単体または２社ＪＶ","２社ＪＶ",①入力票!C10))</f>
        <v/>
      </c>
      <c r="AL6" s="1760"/>
      <c r="AM6" s="1760"/>
      <c r="AN6" s="1760"/>
      <c r="AO6" s="401"/>
    </row>
    <row r="7" spans="3:50" ht="13.5">
      <c r="C7" s="409" t="str">
        <f t="shared" ref="C7:C43"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0" ht="13.5">
      <c r="C8" s="409" t="str">
        <f t="shared" si="0"/>
        <v>○</v>
      </c>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c r="AQ8" s="268" t="s">
        <v>464</v>
      </c>
      <c r="AU8" s="471" t="s">
        <v>926</v>
      </c>
      <c r="AV8" s="471">
        <f>様式1!U66</f>
        <v>0</v>
      </c>
    </row>
    <row r="9" spans="3:50" ht="13.5">
      <c r="C9" s="409" t="str">
        <f t="shared" si="0"/>
        <v>○</v>
      </c>
      <c r="E9" s="1757"/>
      <c r="F9" s="1758"/>
      <c r="G9" s="1758"/>
      <c r="H9" s="1758"/>
      <c r="I9" s="1758"/>
      <c r="J9" s="1759"/>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c r="AU9" s="471" t="s">
        <v>927</v>
      </c>
      <c r="AV9" s="471">
        <f>様式1!U67</f>
        <v>0</v>
      </c>
    </row>
    <row r="10" spans="3:50" ht="13.5">
      <c r="C10" s="409" t="str">
        <f t="shared" si="0"/>
        <v>○</v>
      </c>
      <c r="E10" s="1630" t="s">
        <v>747</v>
      </c>
      <c r="F10" s="1631"/>
      <c r="G10" s="1631"/>
      <c r="H10" s="1631"/>
      <c r="I10" s="1631"/>
      <c r="J10" s="1650"/>
      <c r="K10" s="1652" t="str">
        <f>IF(様式1!U65="","様式１へ入力！",様式1!U65)</f>
        <v>様式１へ入力！</v>
      </c>
      <c r="L10" s="1653"/>
      <c r="M10" s="1653"/>
      <c r="N10" s="1653"/>
      <c r="O10" s="1653"/>
      <c r="P10" s="1653"/>
      <c r="Q10" s="1653"/>
      <c r="R10" s="1653"/>
      <c r="S10" s="1653"/>
      <c r="T10" s="1653"/>
      <c r="U10" s="1653"/>
      <c r="V10" s="1653"/>
      <c r="W10" s="1653"/>
      <c r="X10" s="1653"/>
      <c r="Y10" s="1653"/>
      <c r="Z10" s="1653"/>
      <c r="AA10" s="1653"/>
      <c r="AB10" s="1653"/>
      <c r="AC10" s="1653"/>
      <c r="AD10" s="1653"/>
      <c r="AE10" s="1653"/>
      <c r="AF10" s="1653"/>
      <c r="AG10" s="1653"/>
      <c r="AH10" s="1653"/>
      <c r="AI10" s="1653"/>
      <c r="AJ10" s="1653"/>
      <c r="AK10" s="1653"/>
      <c r="AL10" s="1653"/>
      <c r="AM10" s="1653"/>
      <c r="AN10" s="1654"/>
      <c r="AQ10" s="268" t="s">
        <v>783</v>
      </c>
    </row>
    <row r="11" spans="3:50" ht="13.5">
      <c r="C11" s="409" t="str">
        <f t="shared" si="0"/>
        <v>○</v>
      </c>
      <c r="E11" s="1632"/>
      <c r="F11" s="1633"/>
      <c r="G11" s="1633"/>
      <c r="H11" s="1633"/>
      <c r="I11" s="1633"/>
      <c r="J11" s="1651"/>
      <c r="K11" s="1655"/>
      <c r="L11" s="1656"/>
      <c r="M11" s="1656"/>
      <c r="N11" s="1656"/>
      <c r="O11" s="1656"/>
      <c r="P11" s="1656"/>
      <c r="Q11" s="1656"/>
      <c r="R11" s="1656"/>
      <c r="S11" s="1656"/>
      <c r="T11" s="1656"/>
      <c r="U11" s="1656"/>
      <c r="V11" s="1656"/>
      <c r="W11" s="1656"/>
      <c r="X11" s="1656"/>
      <c r="Y11" s="1656"/>
      <c r="Z11" s="1656"/>
      <c r="AA11" s="1656"/>
      <c r="AB11" s="1656"/>
      <c r="AC11" s="1656"/>
      <c r="AD11" s="1656"/>
      <c r="AE11" s="1656"/>
      <c r="AF11" s="1656"/>
      <c r="AG11" s="1656"/>
      <c r="AH11" s="1656"/>
      <c r="AI11" s="1656"/>
      <c r="AJ11" s="1656"/>
      <c r="AK11" s="1656"/>
      <c r="AL11" s="1656"/>
      <c r="AM11" s="1656"/>
      <c r="AN11" s="1657"/>
    </row>
    <row r="12" spans="3:50" ht="13.5">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50" ht="14.25" thickBot="1">
      <c r="C13" s="409" t="str">
        <f t="shared" si="0"/>
        <v>○</v>
      </c>
      <c r="E13" s="453" t="s">
        <v>748</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50" ht="47.25" customHeight="1">
      <c r="C14" s="409" t="str">
        <f t="shared" si="0"/>
        <v>○</v>
      </c>
      <c r="E14" s="408"/>
      <c r="F14" s="1762" t="s">
        <v>749</v>
      </c>
      <c r="G14" s="1763"/>
      <c r="H14" s="1763"/>
      <c r="I14" s="1763"/>
      <c r="J14" s="1763"/>
      <c r="K14" s="1764" t="str">
        <f>IF(①入力票!R15="有り",CONCATENATE("「",①入力票!D17,"」で「",①入力票!V15,"万円以上」の工事で，対象期間に竣工し，かつ福岡地区水道企業団及び構成団体より「工事成績評定通知書」を交付（通知日が期間内）された工事"),CONCATENATE(①入力票!D17,"の工事で，対象期間に竣工し，かつ福岡地区水道企業団及び構成団体より「工事成績評定通知書」を交付（通知日が期間内）された工事"))</f>
        <v>一般土木，管２種の工事で，対象期間に竣工し，かつ福岡地区水道企業団及び構成団体より「工事成績評定通知書」を交付（通知日が期間内）された工事</v>
      </c>
      <c r="L14" s="1764"/>
      <c r="M14" s="1764"/>
      <c r="N14" s="1764"/>
      <c r="O14" s="1764"/>
      <c r="P14" s="1764"/>
      <c r="Q14" s="1764"/>
      <c r="R14" s="1764"/>
      <c r="S14" s="1764"/>
      <c r="T14" s="1764"/>
      <c r="U14" s="1764"/>
      <c r="V14" s="1764"/>
      <c r="W14" s="1764"/>
      <c r="X14" s="1764"/>
      <c r="Y14" s="1764"/>
      <c r="Z14" s="1764"/>
      <c r="AA14" s="1764"/>
      <c r="AB14" s="1764"/>
      <c r="AC14" s="1764"/>
      <c r="AD14" s="1764"/>
      <c r="AE14" s="1764"/>
      <c r="AF14" s="1764"/>
      <c r="AG14" s="1764"/>
      <c r="AH14" s="1764"/>
      <c r="AI14" s="1764"/>
      <c r="AJ14" s="1764"/>
      <c r="AK14" s="1764"/>
      <c r="AL14" s="1764"/>
      <c r="AM14" s="1764"/>
      <c r="AN14" s="1765"/>
      <c r="AQ14" s="470"/>
      <c r="AR14" s="470"/>
      <c r="AS14" s="470"/>
      <c r="AT14" s="470"/>
    </row>
    <row r="15" spans="3:50" ht="15" customHeight="1">
      <c r="C15" s="409" t="str">
        <f t="shared" si="0"/>
        <v>○</v>
      </c>
      <c r="E15" s="408"/>
      <c r="F15" s="1766" t="s">
        <v>750</v>
      </c>
      <c r="G15" s="1767"/>
      <c r="H15" s="1767"/>
      <c r="I15" s="1767"/>
      <c r="J15" s="1767"/>
      <c r="K15" s="473" t="s">
        <v>751</v>
      </c>
      <c r="L15" s="1768">
        <f>①入力票!AS7-10</f>
        <v>28</v>
      </c>
      <c r="M15" s="1768"/>
      <c r="N15" s="474" t="s">
        <v>5</v>
      </c>
      <c r="O15" s="1768">
        <v>4</v>
      </c>
      <c r="P15" s="1768"/>
      <c r="Q15" s="474" t="s">
        <v>493</v>
      </c>
      <c r="R15" s="1768">
        <v>1</v>
      </c>
      <c r="S15" s="1768"/>
      <c r="T15" s="474" t="s">
        <v>7</v>
      </c>
      <c r="U15" s="474" t="s">
        <v>752</v>
      </c>
      <c r="V15" s="1769" t="str">
        <f>CONCATENATE("Ｒ",①入力票!D8,"年",①入力票!F8,"月",①入力票!H8-1,"日")</f>
        <v>Ｒ8年8月27日</v>
      </c>
      <c r="W15" s="1769"/>
      <c r="X15" s="1769"/>
      <c r="Y15" s="1769"/>
      <c r="Z15" s="1769"/>
      <c r="AA15" s="1769"/>
      <c r="AB15" s="1769"/>
      <c r="AC15" s="1769"/>
      <c r="AD15" s="1769"/>
      <c r="AE15" s="1769"/>
      <c r="AF15" s="475" t="s">
        <v>753</v>
      </c>
      <c r="AG15" s="475"/>
      <c r="AH15" s="475"/>
      <c r="AI15" s="475"/>
      <c r="AJ15" s="475"/>
      <c r="AK15" s="475"/>
      <c r="AL15" s="475"/>
      <c r="AM15" s="475"/>
      <c r="AN15" s="476"/>
      <c r="AQ15" s="268" t="s">
        <v>464</v>
      </c>
      <c r="AR15" s="470"/>
      <c r="AS15" s="470"/>
      <c r="AT15" s="477"/>
      <c r="AU15" s="471" t="s">
        <v>786</v>
      </c>
      <c r="AV15" s="478">
        <f>DATE(L15+1988,O15,R15)</f>
        <v>42461</v>
      </c>
      <c r="AW15" s="471" t="s">
        <v>787</v>
      </c>
      <c r="AX15" s="478">
        <f>①入力票!AP8-1</f>
        <v>46261</v>
      </c>
    </row>
    <row r="16" spans="3:50" ht="42.75" customHeight="1" thickBot="1">
      <c r="C16" s="409" t="str">
        <f t="shared" si="0"/>
        <v>○</v>
      </c>
      <c r="E16" s="408"/>
      <c r="F16" s="1770" t="s">
        <v>754</v>
      </c>
      <c r="G16" s="1771"/>
      <c r="H16" s="1771"/>
      <c r="I16" s="1771"/>
      <c r="J16" s="1771"/>
      <c r="K16" s="1772" t="s">
        <v>755</v>
      </c>
      <c r="L16" s="1773"/>
      <c r="M16" s="1773"/>
      <c r="N16" s="1773"/>
      <c r="O16" s="1773"/>
      <c r="P16" s="1773"/>
      <c r="Q16" s="1773"/>
      <c r="R16" s="1773"/>
      <c r="S16" s="1773"/>
      <c r="T16" s="1773"/>
      <c r="U16" s="1773"/>
      <c r="V16" s="1773"/>
      <c r="W16" s="1773"/>
      <c r="X16" s="1773"/>
      <c r="Y16" s="1773"/>
      <c r="Z16" s="1773"/>
      <c r="AA16" s="1773"/>
      <c r="AB16" s="1773"/>
      <c r="AC16" s="1773"/>
      <c r="AD16" s="1773"/>
      <c r="AE16" s="1773"/>
      <c r="AF16" s="1773"/>
      <c r="AG16" s="1773"/>
      <c r="AH16" s="1773"/>
      <c r="AI16" s="1773"/>
      <c r="AJ16" s="1773"/>
      <c r="AK16" s="1773"/>
      <c r="AL16" s="1773"/>
      <c r="AM16" s="1773"/>
      <c r="AN16" s="1774"/>
      <c r="AQ16" s="470"/>
      <c r="AR16" s="470"/>
      <c r="AS16" s="470"/>
      <c r="AT16" s="477"/>
    </row>
    <row r="17" spans="3:51" ht="13.5">
      <c r="C17" s="409" t="str">
        <f t="shared" si="0"/>
        <v>○</v>
      </c>
      <c r="E17" s="408"/>
      <c r="F17" s="408"/>
      <c r="G17" s="408"/>
      <c r="H17" s="408"/>
      <c r="I17" s="408"/>
      <c r="J17" s="408"/>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row>
    <row r="18" spans="3:51" ht="13.5">
      <c r="C18" s="421" t="str">
        <f t="shared" si="0"/>
        <v>○</v>
      </c>
      <c r="E18" s="452" t="str">
        <f>IF(E19="①会社名：","","※JVの場合，各社毎に作成")</f>
        <v/>
      </c>
      <c r="F18" s="408"/>
      <c r="G18" s="408"/>
      <c r="H18" s="408"/>
      <c r="I18" s="408"/>
      <c r="J18" s="408"/>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c r="AQ18" s="396" t="s">
        <v>793</v>
      </c>
    </row>
    <row r="19" spans="3:51" ht="17.25" customHeight="1">
      <c r="C19" s="421" t="str">
        <f t="shared" si="0"/>
        <v>○</v>
      </c>
      <c r="E19" s="1586" t="str">
        <f>IF(①入力票!C10="単体","①会社名：",IF(AND(①入力票!C10="単体または２社ＪＶ",OR(様式1!U66="単体",様式1!U66="")),"①会社名：","①代表者名："))</f>
        <v>①会社名：</v>
      </c>
      <c r="F19" s="1587"/>
      <c r="G19" s="1587"/>
      <c r="H19" s="1587"/>
      <c r="I19" s="1587"/>
      <c r="J19" s="1588"/>
      <c r="K19" s="1775">
        <f>IF(①入力票!C10="単体",様式1!U65,IF(AND(①入力票!C10="単体または２社ＪＶ",OR(様式1!U66="単体",様式1!U66="")),様式1!U65,様式1!U68))</f>
        <v>0</v>
      </c>
      <c r="L19" s="1776"/>
      <c r="M19" s="1776"/>
      <c r="N19" s="1776"/>
      <c r="O19" s="1776"/>
      <c r="P19" s="1776"/>
      <c r="Q19" s="1776"/>
      <c r="R19" s="1776"/>
      <c r="S19" s="1776"/>
      <c r="T19" s="1776"/>
      <c r="U19" s="1776"/>
      <c r="V19" s="1776"/>
      <c r="W19" s="1776"/>
      <c r="X19" s="1776"/>
      <c r="Y19" s="1776"/>
      <c r="Z19" s="1776"/>
      <c r="AA19" s="1776"/>
      <c r="AB19" s="1776"/>
      <c r="AC19" s="1776"/>
      <c r="AD19" s="1776"/>
      <c r="AE19" s="1777"/>
      <c r="AF19" s="479" t="s">
        <v>779</v>
      </c>
      <c r="AG19" s="427"/>
      <c r="AI19" s="452"/>
      <c r="AJ19" s="452"/>
      <c r="AK19" s="452"/>
      <c r="AL19" s="452"/>
      <c r="AM19" s="452"/>
      <c r="AN19" s="452"/>
      <c r="AQ19" s="396" t="s">
        <v>782</v>
      </c>
    </row>
    <row r="20" spans="3:51" ht="17.25" customHeight="1">
      <c r="C20" s="421" t="str">
        <f t="shared" si="0"/>
        <v>○</v>
      </c>
      <c r="E20" s="1586" t="s">
        <v>117</v>
      </c>
      <c r="F20" s="1587"/>
      <c r="G20" s="1587"/>
      <c r="H20" s="1587"/>
      <c r="I20" s="1587"/>
      <c r="J20" s="1588"/>
      <c r="K20" s="1685"/>
      <c r="L20" s="1686"/>
      <c r="M20" s="1686"/>
      <c r="N20" s="1686"/>
      <c r="O20" s="1686"/>
      <c r="P20" s="1686"/>
      <c r="Q20" s="1686"/>
      <c r="R20" s="1686"/>
      <c r="S20" s="1686"/>
      <c r="T20" s="1686"/>
      <c r="U20" s="1686"/>
      <c r="V20" s="1686"/>
      <c r="W20" s="480"/>
      <c r="X20" s="463" t="s">
        <v>781</v>
      </c>
      <c r="Y20" s="463"/>
      <c r="Z20" s="463"/>
      <c r="AA20" s="463"/>
      <c r="AB20" s="463"/>
      <c r="AC20" s="463"/>
      <c r="AD20" s="463"/>
      <c r="AE20" s="464"/>
      <c r="AF20" s="427"/>
      <c r="AG20" s="427"/>
      <c r="AI20" s="452"/>
      <c r="AJ20" s="452"/>
      <c r="AK20" s="452"/>
      <c r="AL20" s="452"/>
      <c r="AM20" s="452"/>
      <c r="AN20" s="452"/>
      <c r="AQ20" s="405"/>
      <c r="AR20" s="405"/>
      <c r="AS20" s="405"/>
      <c r="AT20" s="405"/>
    </row>
    <row r="21" spans="3:51" s="455" customFormat="1" ht="17.25" customHeight="1">
      <c r="C21" s="421" t="str">
        <f t="shared" si="0"/>
        <v>○</v>
      </c>
      <c r="E21" s="453" t="s">
        <v>757</v>
      </c>
      <c r="F21" s="408"/>
      <c r="G21" s="408"/>
      <c r="H21" s="408"/>
      <c r="I21" s="408"/>
      <c r="J21" s="408"/>
      <c r="K21" s="453"/>
      <c r="L21" s="453"/>
      <c r="M21" s="453"/>
      <c r="N21" s="453"/>
      <c r="O21" s="453"/>
      <c r="P21" s="453"/>
      <c r="Q21" s="453"/>
      <c r="R21" s="453"/>
      <c r="S21" s="453"/>
      <c r="T21" s="453"/>
      <c r="U21" s="453"/>
      <c r="V21" s="453"/>
      <c r="W21" s="453"/>
      <c r="X21" s="453"/>
      <c r="Y21" s="453"/>
      <c r="Z21" s="453"/>
      <c r="AA21" s="456"/>
      <c r="AB21" s="427"/>
      <c r="AC21" s="427"/>
      <c r="AD21" s="427"/>
      <c r="AE21" s="427"/>
      <c r="AF21" s="427"/>
      <c r="AG21" s="427"/>
      <c r="AI21" s="456"/>
      <c r="AJ21" s="456"/>
      <c r="AK21" s="456"/>
      <c r="AL21" s="456"/>
      <c r="AM21" s="456"/>
      <c r="AN21" s="456"/>
    </row>
    <row r="22" spans="3:51" ht="17.25" customHeight="1">
      <c r="C22" s="421" t="str">
        <f t="shared" si="0"/>
        <v>○</v>
      </c>
      <c r="E22" s="1727" t="s">
        <v>758</v>
      </c>
      <c r="F22" s="1730" t="s">
        <v>759</v>
      </c>
      <c r="G22" s="1731"/>
      <c r="H22" s="1731"/>
      <c r="I22" s="1731"/>
      <c r="J22" s="1732"/>
      <c r="K22" s="1716" t="str">
        <f>IF(K20="","",IF(K20="実績有り","実績有り","実績無し"))</f>
        <v/>
      </c>
      <c r="L22" s="1717"/>
      <c r="M22" s="1717"/>
      <c r="N22" s="1717"/>
      <c r="O22" s="1717"/>
      <c r="P22" s="1717"/>
      <c r="Q22" s="1717"/>
      <c r="R22" s="1717"/>
      <c r="S22" s="1717"/>
      <c r="T22" s="1717"/>
      <c r="U22" s="1717"/>
      <c r="V22" s="1717"/>
      <c r="W22" s="481"/>
      <c r="X22" s="482"/>
      <c r="Y22" s="481"/>
      <c r="Z22" s="481"/>
      <c r="AA22" s="483"/>
      <c r="AB22" s="484"/>
      <c r="AC22" s="484"/>
      <c r="AD22" s="484"/>
      <c r="AE22" s="484"/>
      <c r="AF22" s="1630" t="s">
        <v>760</v>
      </c>
      <c r="AG22" s="1631"/>
      <c r="AH22" s="1631"/>
      <c r="AI22" s="1650"/>
      <c r="AJ22" s="427"/>
      <c r="AK22" s="456"/>
      <c r="AL22" s="452"/>
      <c r="AM22" s="452"/>
      <c r="AN22" s="452"/>
      <c r="AQ22" s="405"/>
      <c r="AR22" s="405"/>
      <c r="AS22" s="405"/>
      <c r="AT22" s="405"/>
      <c r="AU22" s="472"/>
      <c r="AV22" s="405"/>
      <c r="AW22" s="405"/>
      <c r="AX22" s="405"/>
    </row>
    <row r="23" spans="3:51" ht="17.25" customHeight="1">
      <c r="C23" s="409" t="str">
        <f t="shared" si="0"/>
        <v>○</v>
      </c>
      <c r="E23" s="1728"/>
      <c r="F23" s="1718" t="s">
        <v>761</v>
      </c>
      <c r="G23" s="1719"/>
      <c r="H23" s="1719"/>
      <c r="I23" s="1719"/>
      <c r="J23" s="1720"/>
      <c r="K23" s="1748" t="str">
        <f>CONCATENATE(①入力票!D17,"(本業種以外は対象となりませんのでご注意ください)")</f>
        <v>一般土木，管２種(本業種以外は対象となりませんのでご注意ください)</v>
      </c>
      <c r="L23" s="1749"/>
      <c r="M23" s="1749"/>
      <c r="N23" s="1749"/>
      <c r="O23" s="1749"/>
      <c r="P23" s="1749"/>
      <c r="Q23" s="1749"/>
      <c r="R23" s="1749"/>
      <c r="S23" s="1749"/>
      <c r="T23" s="1749"/>
      <c r="U23" s="1749"/>
      <c r="V23" s="1749"/>
      <c r="W23" s="1749"/>
      <c r="X23" s="1749"/>
      <c r="Y23" s="1749"/>
      <c r="Z23" s="1749"/>
      <c r="AA23" s="1749"/>
      <c r="AB23" s="1749"/>
      <c r="AC23" s="1749"/>
      <c r="AD23" s="1749"/>
      <c r="AE23" s="1750"/>
      <c r="AF23" s="1632"/>
      <c r="AG23" s="1633"/>
      <c r="AH23" s="1633"/>
      <c r="AI23" s="1651"/>
      <c r="AJ23" s="427"/>
      <c r="AK23" s="456"/>
      <c r="AL23" s="452"/>
      <c r="AM23" s="452"/>
      <c r="AN23" s="452"/>
      <c r="AQ23" s="405"/>
      <c r="AR23" s="405"/>
      <c r="AS23" s="405"/>
      <c r="AT23" s="405"/>
      <c r="AU23" s="472"/>
      <c r="AV23" s="405"/>
      <c r="AW23" s="405"/>
      <c r="AX23" s="405"/>
    </row>
    <row r="24" spans="3:51" ht="17.25" customHeight="1">
      <c r="C24" s="409" t="str">
        <f t="shared" si="0"/>
        <v>○</v>
      </c>
      <c r="E24" s="1728"/>
      <c r="F24" s="1718" t="s">
        <v>762</v>
      </c>
      <c r="G24" s="1719"/>
      <c r="H24" s="1719"/>
      <c r="I24" s="1719"/>
      <c r="J24" s="1720"/>
      <c r="K24" s="1751"/>
      <c r="L24" s="1752"/>
      <c r="M24" s="1752"/>
      <c r="N24" s="1752"/>
      <c r="O24" s="1752"/>
      <c r="P24" s="1752"/>
      <c r="Q24" s="1752"/>
      <c r="R24" s="1752"/>
      <c r="S24" s="1752"/>
      <c r="T24" s="1752"/>
      <c r="U24" s="1752"/>
      <c r="V24" s="1752"/>
      <c r="W24" s="1752"/>
      <c r="X24" s="1752"/>
      <c r="Y24" s="1752"/>
      <c r="Z24" s="1752"/>
      <c r="AA24" s="1752"/>
      <c r="AB24" s="1752"/>
      <c r="AC24" s="1752"/>
      <c r="AD24" s="1752"/>
      <c r="AE24" s="1753"/>
      <c r="AF24" s="1739"/>
      <c r="AG24" s="1740"/>
      <c r="AH24" s="1740"/>
      <c r="AI24" s="1741"/>
      <c r="AJ24" s="1697" t="str">
        <f>IF(K22="実績無し","実績無し",IF(AW25="×","未入力箇所あり",IF(AV25="×","期間が違います","○")))</f>
        <v>未入力箇所あり</v>
      </c>
      <c r="AK24" s="1698"/>
      <c r="AL24" s="1698"/>
      <c r="AM24" s="1698"/>
      <c r="AN24" s="485"/>
      <c r="AS24" s="1694" t="s">
        <v>789</v>
      </c>
      <c r="AT24" s="1695"/>
      <c r="AU24" s="471" t="s">
        <v>790</v>
      </c>
      <c r="AV24" s="486" t="s">
        <v>788</v>
      </c>
      <c r="AW24" s="467" t="s">
        <v>791</v>
      </c>
      <c r="AX24" s="471" t="s">
        <v>792</v>
      </c>
      <c r="AY24" s="665" t="s">
        <v>1143</v>
      </c>
    </row>
    <row r="25" spans="3:51" ht="17.25" customHeight="1">
      <c r="C25" s="409" t="str">
        <f t="shared" si="0"/>
        <v>○</v>
      </c>
      <c r="E25" s="1728"/>
      <c r="F25" s="1718" t="s">
        <v>763</v>
      </c>
      <c r="G25" s="1719"/>
      <c r="H25" s="1719"/>
      <c r="I25" s="1719"/>
      <c r="J25" s="1720"/>
      <c r="K25" s="670" t="s">
        <v>929</v>
      </c>
      <c r="L25" s="1721"/>
      <c r="M25" s="1721"/>
      <c r="N25" s="474" t="s">
        <v>5</v>
      </c>
      <c r="O25" s="1721"/>
      <c r="P25" s="1721"/>
      <c r="Q25" s="474" t="s">
        <v>493</v>
      </c>
      <c r="R25" s="1721"/>
      <c r="S25" s="1721"/>
      <c r="T25" s="1722" t="s">
        <v>7</v>
      </c>
      <c r="U25" s="1722"/>
      <c r="V25" s="1722"/>
      <c r="W25" s="1722"/>
      <c r="X25" s="1722"/>
      <c r="Y25" s="1722"/>
      <c r="Z25" s="1722"/>
      <c r="AA25" s="1722"/>
      <c r="AB25" s="1722"/>
      <c r="AC25" s="1722"/>
      <c r="AD25" s="1722"/>
      <c r="AE25" s="1723"/>
      <c r="AF25" s="1742"/>
      <c r="AG25" s="1743"/>
      <c r="AH25" s="1743"/>
      <c r="AI25" s="1744"/>
      <c r="AJ25" s="1697"/>
      <c r="AK25" s="1698"/>
      <c r="AL25" s="1698"/>
      <c r="AM25" s="1698"/>
      <c r="AN25" s="485"/>
      <c r="AS25" s="487" t="s">
        <v>784</v>
      </c>
      <c r="AT25" s="478" t="str">
        <f>IF(AY25=1,IF(K25="Ｈ",DATE(L25+1988,O25,R25),DATE(L25+2018,O25,R25)),"空欄あり")</f>
        <v>空欄あり</v>
      </c>
      <c r="AU25" s="488" t="str">
        <f>IF(AND(AT25&gt;=$AV$15,AT25&lt;=$AX$15),"○","×")</f>
        <v>×</v>
      </c>
      <c r="AV25" s="1696" t="str">
        <f>IF(AND(AU25="○",AU26="○"),"○","×")</f>
        <v>×</v>
      </c>
      <c r="AW25" s="1670" t="str">
        <f>IF(OR(K22="",K24="",L25="",O25="",R25="",L26="",O26="",R26="",W26="",Z26="",AC26="",AF24=""),"×","○")</f>
        <v>×</v>
      </c>
      <c r="AX25" s="1670" t="str">
        <f>IF(AJ24="○",AF24,"")</f>
        <v/>
      </c>
      <c r="AY25" s="1670">
        <f>IF(OR(K22="",K24="",L25="",O25="",R25="",L26="",O26="",R26="",W26="",Z26="",AC26="",AF24=""),0,1)</f>
        <v>0</v>
      </c>
    </row>
    <row r="26" spans="3:51" ht="17.25" customHeight="1">
      <c r="C26" s="409" t="str">
        <f t="shared" si="0"/>
        <v>○</v>
      </c>
      <c r="E26" s="1729"/>
      <c r="F26" s="1724" t="s">
        <v>764</v>
      </c>
      <c r="G26" s="1725"/>
      <c r="H26" s="1725"/>
      <c r="I26" s="1725"/>
      <c r="J26" s="1726"/>
      <c r="K26" s="671" t="s">
        <v>929</v>
      </c>
      <c r="L26" s="1713"/>
      <c r="M26" s="1713"/>
      <c r="N26" s="489" t="s">
        <v>5</v>
      </c>
      <c r="O26" s="1713"/>
      <c r="P26" s="1713"/>
      <c r="Q26" s="489" t="s">
        <v>493</v>
      </c>
      <c r="R26" s="1713"/>
      <c r="S26" s="1713"/>
      <c r="T26" s="489" t="s">
        <v>7</v>
      </c>
      <c r="U26" s="489" t="s">
        <v>752</v>
      </c>
      <c r="V26" s="672" t="s">
        <v>929</v>
      </c>
      <c r="W26" s="1713"/>
      <c r="X26" s="1713"/>
      <c r="Y26" s="489" t="s">
        <v>5</v>
      </c>
      <c r="Z26" s="1713"/>
      <c r="AA26" s="1713"/>
      <c r="AB26" s="489" t="s">
        <v>493</v>
      </c>
      <c r="AC26" s="1713"/>
      <c r="AD26" s="1713"/>
      <c r="AE26" s="490" t="s">
        <v>7</v>
      </c>
      <c r="AF26" s="1745"/>
      <c r="AG26" s="1746"/>
      <c r="AH26" s="1746"/>
      <c r="AI26" s="1747"/>
      <c r="AJ26" s="1697"/>
      <c r="AK26" s="1698"/>
      <c r="AL26" s="1698"/>
      <c r="AM26" s="1698"/>
      <c r="AN26" s="485"/>
      <c r="AS26" s="487" t="s">
        <v>785</v>
      </c>
      <c r="AT26" s="478" t="str">
        <f>IF(AY25=1,IF(V26="Ｈ",DATE(W26+1988,Z26,AC26),DATE(W26+2018,Z26,AC26)),"空欄あり")</f>
        <v>空欄あり</v>
      </c>
      <c r="AU26" s="488" t="str">
        <f>IF(AND(AT26&gt;=$AV$15,AT26&lt;=$AX$15),"○","×")</f>
        <v>×</v>
      </c>
      <c r="AV26" s="1696"/>
      <c r="AW26" s="1670"/>
      <c r="AX26" s="1670"/>
      <c r="AY26" s="1670"/>
    </row>
    <row r="27" spans="3:51" ht="17.25" customHeight="1">
      <c r="C27" s="409" t="str">
        <f t="shared" si="0"/>
        <v>○</v>
      </c>
      <c r="E27" s="1727" t="s">
        <v>765</v>
      </c>
      <c r="F27" s="1730" t="s">
        <v>759</v>
      </c>
      <c r="G27" s="1731"/>
      <c r="H27" s="1731"/>
      <c r="I27" s="1731"/>
      <c r="J27" s="1732"/>
      <c r="K27" s="1714"/>
      <c r="L27" s="1715"/>
      <c r="M27" s="1715"/>
      <c r="N27" s="1715"/>
      <c r="O27" s="1715"/>
      <c r="P27" s="1715"/>
      <c r="Q27" s="1715"/>
      <c r="R27" s="1715"/>
      <c r="S27" s="1715"/>
      <c r="T27" s="1715"/>
      <c r="U27" s="1715"/>
      <c r="V27" s="1715"/>
      <c r="W27" s="481"/>
      <c r="X27" s="603" t="s">
        <v>1042</v>
      </c>
      <c r="Y27" s="481"/>
      <c r="Z27" s="481"/>
      <c r="AA27" s="483"/>
      <c r="AB27" s="484"/>
      <c r="AC27" s="484"/>
      <c r="AD27" s="484"/>
      <c r="AE27" s="484"/>
      <c r="AF27" s="1630" t="s">
        <v>760</v>
      </c>
      <c r="AG27" s="1631"/>
      <c r="AH27" s="1631"/>
      <c r="AI27" s="1650"/>
      <c r="AJ27" s="491"/>
      <c r="AK27" s="492"/>
      <c r="AL27" s="493"/>
      <c r="AM27" s="493"/>
      <c r="AN27" s="493"/>
      <c r="AS27" s="405"/>
      <c r="AT27" s="405"/>
      <c r="AU27" s="405"/>
      <c r="AV27" s="472"/>
      <c r="AW27" s="405"/>
      <c r="AX27" s="405"/>
      <c r="AY27" s="405"/>
    </row>
    <row r="28" spans="3:51" ht="17.25" customHeight="1">
      <c r="C28" s="409" t="str">
        <f t="shared" si="0"/>
        <v>○</v>
      </c>
      <c r="E28" s="1728"/>
      <c r="F28" s="1718" t="s">
        <v>761</v>
      </c>
      <c r="G28" s="1719"/>
      <c r="H28" s="1719"/>
      <c r="I28" s="1719"/>
      <c r="J28" s="1720"/>
      <c r="K28" s="1733" t="str">
        <f>CONCATENATE(①入力票!D17,"(本業種以外は対象となりませんのでご注意ください)")</f>
        <v>一般土木，管２種(本業種以外は対象となりませんのでご注意ください)</v>
      </c>
      <c r="L28" s="1734"/>
      <c r="M28" s="1734"/>
      <c r="N28" s="1734"/>
      <c r="O28" s="1734"/>
      <c r="P28" s="1734"/>
      <c r="Q28" s="1734"/>
      <c r="R28" s="1734"/>
      <c r="S28" s="1734"/>
      <c r="T28" s="1734"/>
      <c r="U28" s="1734"/>
      <c r="V28" s="1734"/>
      <c r="W28" s="1734"/>
      <c r="X28" s="1734"/>
      <c r="Y28" s="1734"/>
      <c r="Z28" s="1734"/>
      <c r="AA28" s="1734"/>
      <c r="AB28" s="1734"/>
      <c r="AC28" s="1734"/>
      <c r="AD28" s="1734"/>
      <c r="AE28" s="1735"/>
      <c r="AF28" s="1632"/>
      <c r="AG28" s="1633"/>
      <c r="AH28" s="1633"/>
      <c r="AI28" s="1651"/>
      <c r="AJ28" s="491"/>
      <c r="AK28" s="492"/>
      <c r="AL28" s="493"/>
      <c r="AM28" s="493"/>
      <c r="AN28" s="493"/>
      <c r="AS28" s="405"/>
      <c r="AT28" s="405"/>
      <c r="AU28" s="405"/>
      <c r="AV28" s="472"/>
      <c r="AW28" s="405"/>
      <c r="AX28" s="405"/>
      <c r="AY28" s="405"/>
    </row>
    <row r="29" spans="3:51" ht="17.25" customHeight="1">
      <c r="C29" s="409" t="str">
        <f t="shared" si="0"/>
        <v>○</v>
      </c>
      <c r="E29" s="1728"/>
      <c r="F29" s="1718" t="s">
        <v>762</v>
      </c>
      <c r="G29" s="1719"/>
      <c r="H29" s="1719"/>
      <c r="I29" s="1719"/>
      <c r="J29" s="1720"/>
      <c r="K29" s="1736"/>
      <c r="L29" s="1737"/>
      <c r="M29" s="1737"/>
      <c r="N29" s="1737"/>
      <c r="O29" s="1737"/>
      <c r="P29" s="1737"/>
      <c r="Q29" s="1737"/>
      <c r="R29" s="1737"/>
      <c r="S29" s="1737"/>
      <c r="T29" s="1737"/>
      <c r="U29" s="1737"/>
      <c r="V29" s="1737"/>
      <c r="W29" s="1737"/>
      <c r="X29" s="1737"/>
      <c r="Y29" s="1737"/>
      <c r="Z29" s="1737"/>
      <c r="AA29" s="1737"/>
      <c r="AB29" s="1737"/>
      <c r="AC29" s="1737"/>
      <c r="AD29" s="1737"/>
      <c r="AE29" s="1738"/>
      <c r="AF29" s="1739"/>
      <c r="AG29" s="1740"/>
      <c r="AH29" s="1740"/>
      <c r="AI29" s="1741"/>
      <c r="AJ29" s="1697" t="str">
        <f>IF(K20="実績無し","実績無し",IF(K27="実績無し","実績無し",IF(AW30="×","未入力箇所あり",IF(AV30="×","期間が違います","○"))))</f>
        <v>未入力箇所あり</v>
      </c>
      <c r="AK29" s="1698"/>
      <c r="AL29" s="1698"/>
      <c r="AM29" s="1698"/>
      <c r="AN29" s="485"/>
      <c r="AS29" s="1694" t="s">
        <v>789</v>
      </c>
      <c r="AT29" s="1695"/>
      <c r="AU29" s="471" t="s">
        <v>790</v>
      </c>
      <c r="AV29" s="486" t="s">
        <v>788</v>
      </c>
      <c r="AW29" s="467" t="s">
        <v>791</v>
      </c>
      <c r="AX29" s="471" t="s">
        <v>792</v>
      </c>
      <c r="AY29" s="665" t="s">
        <v>1143</v>
      </c>
    </row>
    <row r="30" spans="3:51" ht="17.25" customHeight="1">
      <c r="C30" s="409" t="str">
        <f t="shared" si="0"/>
        <v>○</v>
      </c>
      <c r="E30" s="1728"/>
      <c r="F30" s="1718" t="s">
        <v>763</v>
      </c>
      <c r="G30" s="1719"/>
      <c r="H30" s="1719"/>
      <c r="I30" s="1719"/>
      <c r="J30" s="1720"/>
      <c r="K30" s="670" t="s">
        <v>929</v>
      </c>
      <c r="L30" s="1721"/>
      <c r="M30" s="1721"/>
      <c r="N30" s="474" t="s">
        <v>5</v>
      </c>
      <c r="O30" s="1721"/>
      <c r="P30" s="1721"/>
      <c r="Q30" s="474" t="s">
        <v>493</v>
      </c>
      <c r="R30" s="1721"/>
      <c r="S30" s="1721"/>
      <c r="T30" s="1722" t="s">
        <v>7</v>
      </c>
      <c r="U30" s="1722"/>
      <c r="V30" s="1722"/>
      <c r="W30" s="1722"/>
      <c r="X30" s="1722"/>
      <c r="Y30" s="1722"/>
      <c r="Z30" s="1722"/>
      <c r="AA30" s="1722"/>
      <c r="AB30" s="1722"/>
      <c r="AC30" s="1722"/>
      <c r="AD30" s="1722"/>
      <c r="AE30" s="1723"/>
      <c r="AF30" s="1742"/>
      <c r="AG30" s="1743"/>
      <c r="AH30" s="1743"/>
      <c r="AI30" s="1744"/>
      <c r="AJ30" s="1697"/>
      <c r="AK30" s="1698"/>
      <c r="AL30" s="1698"/>
      <c r="AM30" s="1698"/>
      <c r="AN30" s="485"/>
      <c r="AS30" s="487" t="s">
        <v>784</v>
      </c>
      <c r="AT30" s="478" t="str">
        <f>IF(AY30=1,IF(K30="Ｈ",DATE(L30+1988,O30,R30),DATE(L30+2018,O30,R30)),"空欄あり")</f>
        <v>空欄あり</v>
      </c>
      <c r="AU30" s="488" t="str">
        <f>IF(AND(AT30&gt;=$AV$15,AT30&lt;=$AX$15),"○","×")</f>
        <v>×</v>
      </c>
      <c r="AV30" s="1696" t="str">
        <f>IF(AND(AU30="○",AU31="○"),"○","×")</f>
        <v>×</v>
      </c>
      <c r="AW30" s="1670" t="str">
        <f>IF(OR(K27="",K29="",L30="",O30="",R30="",L31="",O31="",R31="",W31="",Z31="",AC31="",AF29=""),"×","○")</f>
        <v>×</v>
      </c>
      <c r="AX30" s="1670" t="str">
        <f>IF(AJ29="○",AF29,"")</f>
        <v/>
      </c>
      <c r="AY30" s="1670">
        <f>IF(OR(K27="",K29="",L30="",O30="",R30="",L31="",O31="",R31="",W31="",Z31="",AC31="",AF29=""),0,1)</f>
        <v>0</v>
      </c>
    </row>
    <row r="31" spans="3:51" ht="17.25" customHeight="1">
      <c r="C31" s="409" t="str">
        <f t="shared" si="0"/>
        <v>○</v>
      </c>
      <c r="E31" s="1729"/>
      <c r="F31" s="1724" t="s">
        <v>764</v>
      </c>
      <c r="G31" s="1725"/>
      <c r="H31" s="1725"/>
      <c r="I31" s="1725"/>
      <c r="J31" s="1726"/>
      <c r="K31" s="671" t="s">
        <v>929</v>
      </c>
      <c r="L31" s="1713"/>
      <c r="M31" s="1713"/>
      <c r="N31" s="489" t="s">
        <v>5</v>
      </c>
      <c r="O31" s="1713"/>
      <c r="P31" s="1713"/>
      <c r="Q31" s="489" t="s">
        <v>493</v>
      </c>
      <c r="R31" s="1713"/>
      <c r="S31" s="1713"/>
      <c r="T31" s="489" t="s">
        <v>7</v>
      </c>
      <c r="U31" s="489" t="s">
        <v>752</v>
      </c>
      <c r="V31" s="672" t="s">
        <v>929</v>
      </c>
      <c r="W31" s="1713"/>
      <c r="X31" s="1713"/>
      <c r="Y31" s="489" t="s">
        <v>5</v>
      </c>
      <c r="Z31" s="1713"/>
      <c r="AA31" s="1713"/>
      <c r="AB31" s="489" t="s">
        <v>493</v>
      </c>
      <c r="AC31" s="1713"/>
      <c r="AD31" s="1713"/>
      <c r="AE31" s="490" t="s">
        <v>7</v>
      </c>
      <c r="AF31" s="1745"/>
      <c r="AG31" s="1746"/>
      <c r="AH31" s="1746"/>
      <c r="AI31" s="1747"/>
      <c r="AJ31" s="1697"/>
      <c r="AK31" s="1698"/>
      <c r="AL31" s="1698"/>
      <c r="AM31" s="1698"/>
      <c r="AN31" s="485"/>
      <c r="AS31" s="487" t="s">
        <v>785</v>
      </c>
      <c r="AT31" s="478" t="str">
        <f>IF(AY30=1,IF(V31="Ｈ",DATE(W31+1988,Z31,AC31),DATE(W31+2018,Z31,AC31)),"空欄あり")</f>
        <v>空欄あり</v>
      </c>
      <c r="AU31" s="488" t="str">
        <f>IF(AND(AT31&gt;=$AV$15,AT31&lt;=$AX$15),"○","×")</f>
        <v>×</v>
      </c>
      <c r="AV31" s="1696"/>
      <c r="AW31" s="1670"/>
      <c r="AX31" s="1670"/>
      <c r="AY31" s="1670"/>
    </row>
    <row r="32" spans="3:51" ht="17.25" customHeight="1">
      <c r="C32" s="409" t="str">
        <f t="shared" si="0"/>
        <v>○</v>
      </c>
      <c r="E32" s="1727" t="s">
        <v>766</v>
      </c>
      <c r="F32" s="1730" t="s">
        <v>759</v>
      </c>
      <c r="G32" s="1731"/>
      <c r="H32" s="1731"/>
      <c r="I32" s="1731"/>
      <c r="J32" s="1732"/>
      <c r="K32" s="1714"/>
      <c r="L32" s="1715"/>
      <c r="M32" s="1715"/>
      <c r="N32" s="1715"/>
      <c r="O32" s="1715"/>
      <c r="P32" s="1715"/>
      <c r="Q32" s="1715"/>
      <c r="R32" s="1715"/>
      <c r="S32" s="1715"/>
      <c r="T32" s="1715"/>
      <c r="U32" s="1715"/>
      <c r="V32" s="1715"/>
      <c r="W32" s="481"/>
      <c r="X32" s="603" t="s">
        <v>1042</v>
      </c>
      <c r="Y32" s="481"/>
      <c r="Z32" s="481"/>
      <c r="AA32" s="483"/>
      <c r="AB32" s="484"/>
      <c r="AC32" s="484"/>
      <c r="AD32" s="484"/>
      <c r="AE32" s="484"/>
      <c r="AF32" s="1630" t="s">
        <v>760</v>
      </c>
      <c r="AG32" s="1631"/>
      <c r="AH32" s="1631"/>
      <c r="AI32" s="1650"/>
      <c r="AJ32" s="491"/>
      <c r="AK32" s="492"/>
      <c r="AL32" s="493"/>
      <c r="AM32" s="493"/>
      <c r="AN32" s="493"/>
      <c r="AS32" s="405"/>
      <c r="AT32" s="405"/>
      <c r="AU32" s="405"/>
      <c r="AV32" s="472"/>
      <c r="AW32" s="405"/>
      <c r="AX32" s="405"/>
      <c r="AY32" s="405"/>
    </row>
    <row r="33" spans="3:51" ht="17.25" customHeight="1">
      <c r="C33" s="409" t="str">
        <f t="shared" si="0"/>
        <v>○</v>
      </c>
      <c r="E33" s="1728"/>
      <c r="F33" s="1718" t="s">
        <v>761</v>
      </c>
      <c r="G33" s="1719"/>
      <c r="H33" s="1719"/>
      <c r="I33" s="1719"/>
      <c r="J33" s="1720"/>
      <c r="K33" s="1733" t="str">
        <f>CONCATENATE(①入力票!D17,"(本業種以外は対象となりませんのでご注意ください)")</f>
        <v>一般土木，管２種(本業種以外は対象となりませんのでご注意ください)</v>
      </c>
      <c r="L33" s="1734"/>
      <c r="M33" s="1734"/>
      <c r="N33" s="1734"/>
      <c r="O33" s="1734"/>
      <c r="P33" s="1734"/>
      <c r="Q33" s="1734"/>
      <c r="R33" s="1734"/>
      <c r="S33" s="1734"/>
      <c r="T33" s="1734"/>
      <c r="U33" s="1734"/>
      <c r="V33" s="1734"/>
      <c r="W33" s="1734"/>
      <c r="X33" s="1734"/>
      <c r="Y33" s="1734"/>
      <c r="Z33" s="1734"/>
      <c r="AA33" s="1734"/>
      <c r="AB33" s="1734"/>
      <c r="AC33" s="1734"/>
      <c r="AD33" s="1734"/>
      <c r="AE33" s="1735"/>
      <c r="AF33" s="1632"/>
      <c r="AG33" s="1633"/>
      <c r="AH33" s="1633"/>
      <c r="AI33" s="1651"/>
      <c r="AJ33" s="491"/>
      <c r="AK33" s="492"/>
      <c r="AL33" s="493"/>
      <c r="AM33" s="493"/>
      <c r="AN33" s="493"/>
      <c r="AS33" s="405"/>
      <c r="AT33" s="405"/>
      <c r="AU33" s="405"/>
      <c r="AV33" s="472"/>
      <c r="AW33" s="405"/>
      <c r="AX33" s="405"/>
      <c r="AY33" s="405"/>
    </row>
    <row r="34" spans="3:51" ht="17.25" customHeight="1">
      <c r="C34" s="409" t="str">
        <f t="shared" si="0"/>
        <v>○</v>
      </c>
      <c r="E34" s="1728"/>
      <c r="F34" s="1718" t="s">
        <v>762</v>
      </c>
      <c r="G34" s="1719"/>
      <c r="H34" s="1719"/>
      <c r="I34" s="1719"/>
      <c r="J34" s="1720"/>
      <c r="K34" s="1736"/>
      <c r="L34" s="1737"/>
      <c r="M34" s="1737"/>
      <c r="N34" s="1737"/>
      <c r="O34" s="1737"/>
      <c r="P34" s="1737"/>
      <c r="Q34" s="1737"/>
      <c r="R34" s="1737"/>
      <c r="S34" s="1737"/>
      <c r="T34" s="1737"/>
      <c r="U34" s="1737"/>
      <c r="V34" s="1737"/>
      <c r="W34" s="1737"/>
      <c r="X34" s="1737"/>
      <c r="Y34" s="1737"/>
      <c r="Z34" s="1737"/>
      <c r="AA34" s="1737"/>
      <c r="AB34" s="1737"/>
      <c r="AC34" s="1737"/>
      <c r="AD34" s="1737"/>
      <c r="AE34" s="1738"/>
      <c r="AF34" s="1739"/>
      <c r="AG34" s="1740"/>
      <c r="AH34" s="1740"/>
      <c r="AI34" s="1741"/>
      <c r="AJ34" s="1697" t="str">
        <f>IF(K20="実績無し","実績無し",IF(K32="実績無し","実績無し",IF(AW35="×","未入力箇所あり",IF(AV35="×","期間が違います","○"))))</f>
        <v>未入力箇所あり</v>
      </c>
      <c r="AK34" s="1698"/>
      <c r="AL34" s="1698"/>
      <c r="AM34" s="1698"/>
      <c r="AN34" s="485"/>
      <c r="AS34" s="1694" t="s">
        <v>789</v>
      </c>
      <c r="AT34" s="1695"/>
      <c r="AU34" s="471" t="s">
        <v>790</v>
      </c>
      <c r="AV34" s="486" t="s">
        <v>788</v>
      </c>
      <c r="AW34" s="467" t="s">
        <v>791</v>
      </c>
      <c r="AX34" s="471" t="s">
        <v>792</v>
      </c>
      <c r="AY34" s="665" t="s">
        <v>1143</v>
      </c>
    </row>
    <row r="35" spans="3:51" ht="17.25" customHeight="1">
      <c r="C35" s="409" t="str">
        <f t="shared" si="0"/>
        <v>○</v>
      </c>
      <c r="E35" s="1728"/>
      <c r="F35" s="1718" t="s">
        <v>763</v>
      </c>
      <c r="G35" s="1719"/>
      <c r="H35" s="1719"/>
      <c r="I35" s="1719"/>
      <c r="J35" s="1720"/>
      <c r="K35" s="670" t="s">
        <v>929</v>
      </c>
      <c r="L35" s="1721"/>
      <c r="M35" s="1721"/>
      <c r="N35" s="474" t="s">
        <v>5</v>
      </c>
      <c r="O35" s="1721"/>
      <c r="P35" s="1721"/>
      <c r="Q35" s="474" t="s">
        <v>493</v>
      </c>
      <c r="R35" s="1721"/>
      <c r="S35" s="1721"/>
      <c r="T35" s="1722" t="s">
        <v>7</v>
      </c>
      <c r="U35" s="1722"/>
      <c r="V35" s="1722"/>
      <c r="W35" s="1722"/>
      <c r="X35" s="1722"/>
      <c r="Y35" s="1722"/>
      <c r="Z35" s="1722"/>
      <c r="AA35" s="1722"/>
      <c r="AB35" s="1722"/>
      <c r="AC35" s="1722"/>
      <c r="AD35" s="1722"/>
      <c r="AE35" s="1723"/>
      <c r="AF35" s="1742"/>
      <c r="AG35" s="1743"/>
      <c r="AH35" s="1743"/>
      <c r="AI35" s="1744"/>
      <c r="AJ35" s="1697"/>
      <c r="AK35" s="1698"/>
      <c r="AL35" s="1698"/>
      <c r="AM35" s="1698"/>
      <c r="AN35" s="485"/>
      <c r="AS35" s="487" t="s">
        <v>784</v>
      </c>
      <c r="AT35" s="478" t="str">
        <f>IF(AY35=1,IF(K35="Ｈ",DATE(L35+1988,O35,R35),DATE(L35+2018,O35,R35)),"空欄あり")</f>
        <v>空欄あり</v>
      </c>
      <c r="AU35" s="488" t="str">
        <f>IF(AND(AT35&gt;=$AV$15,AT35&lt;=$AX$15),"○","×")</f>
        <v>×</v>
      </c>
      <c r="AV35" s="1696" t="str">
        <f>IF(AND(AU35="○",AU36="○"),"○","×")</f>
        <v>×</v>
      </c>
      <c r="AW35" s="1670" t="str">
        <f>IF(OR(K32="",K34="",L35="",O35="",R35="",L36="",O36="",R36="",W36="",Z36="",AC36="",AF34=""),"×","○")</f>
        <v>×</v>
      </c>
      <c r="AX35" s="1670" t="str">
        <f>IF(AJ34="○",AF34,"")</f>
        <v/>
      </c>
      <c r="AY35" s="1670">
        <f>IF(OR(K32="",K34="",L35="",O35="",R35="",L36="",O36="",R36="",W36="",Z36="",AC36="",AF34=""),0,1)</f>
        <v>0</v>
      </c>
    </row>
    <row r="36" spans="3:51" ht="17.25" customHeight="1">
      <c r="C36" s="409" t="str">
        <f t="shared" si="0"/>
        <v>○</v>
      </c>
      <c r="E36" s="1729"/>
      <c r="F36" s="1724" t="s">
        <v>764</v>
      </c>
      <c r="G36" s="1725"/>
      <c r="H36" s="1725"/>
      <c r="I36" s="1725"/>
      <c r="J36" s="1726"/>
      <c r="K36" s="671" t="s">
        <v>929</v>
      </c>
      <c r="L36" s="1713"/>
      <c r="M36" s="1713"/>
      <c r="N36" s="489" t="s">
        <v>5</v>
      </c>
      <c r="O36" s="1713"/>
      <c r="P36" s="1713"/>
      <c r="Q36" s="489" t="s">
        <v>493</v>
      </c>
      <c r="R36" s="1713"/>
      <c r="S36" s="1713"/>
      <c r="T36" s="489" t="s">
        <v>7</v>
      </c>
      <c r="U36" s="489" t="s">
        <v>752</v>
      </c>
      <c r="V36" s="672" t="s">
        <v>929</v>
      </c>
      <c r="W36" s="1713"/>
      <c r="X36" s="1713"/>
      <c r="Y36" s="489" t="s">
        <v>5</v>
      </c>
      <c r="Z36" s="1713"/>
      <c r="AA36" s="1713"/>
      <c r="AB36" s="489" t="s">
        <v>493</v>
      </c>
      <c r="AC36" s="1713"/>
      <c r="AD36" s="1713"/>
      <c r="AE36" s="490" t="s">
        <v>7</v>
      </c>
      <c r="AF36" s="1745"/>
      <c r="AG36" s="1746"/>
      <c r="AH36" s="1746"/>
      <c r="AI36" s="1747"/>
      <c r="AJ36" s="1697"/>
      <c r="AK36" s="1698"/>
      <c r="AL36" s="1698"/>
      <c r="AM36" s="1698"/>
      <c r="AN36" s="485"/>
      <c r="AS36" s="487" t="s">
        <v>785</v>
      </c>
      <c r="AT36" s="478" t="str">
        <f>IF(AY35=1,IF(V36="Ｈ",DATE(W36+1988,Z36,AC36),DATE(W36+2018,Z36,AC36)),"空欄あり")</f>
        <v>空欄あり</v>
      </c>
      <c r="AU36" s="488" t="str">
        <f>IF(AND(AT36&gt;=$AV$15,AT36&lt;=$AX$15),"○","×")</f>
        <v>×</v>
      </c>
      <c r="AV36" s="1696"/>
      <c r="AW36" s="1670"/>
      <c r="AX36" s="1670"/>
      <c r="AY36" s="1670"/>
    </row>
    <row r="37" spans="3:51" ht="13.5">
      <c r="C37" s="409" t="str">
        <f t="shared" si="0"/>
        <v>○</v>
      </c>
      <c r="E37" s="408"/>
      <c r="F37" s="408"/>
      <c r="G37" s="408"/>
      <c r="H37" s="408"/>
      <c r="I37" s="453"/>
      <c r="J37" s="453"/>
      <c r="K37" s="453"/>
      <c r="L37" s="453"/>
      <c r="M37" s="453"/>
      <c r="N37" s="453"/>
      <c r="O37" s="453"/>
      <c r="P37" s="453"/>
      <c r="Q37" s="453"/>
      <c r="R37" s="453"/>
      <c r="S37" s="453"/>
      <c r="T37" s="453"/>
      <c r="U37" s="453"/>
      <c r="V37" s="453"/>
      <c r="W37" s="453"/>
      <c r="X37" s="453"/>
      <c r="Y37" s="453"/>
      <c r="Z37" s="453"/>
      <c r="AA37" s="452"/>
      <c r="AB37" s="427"/>
      <c r="AC37" s="427"/>
      <c r="AD37" s="427"/>
      <c r="AF37" s="427"/>
      <c r="AG37" s="427"/>
      <c r="AI37" s="452"/>
      <c r="AJ37" s="452"/>
      <c r="AK37" s="452"/>
      <c r="AL37" s="452"/>
      <c r="AM37" s="452"/>
      <c r="AN37" s="452"/>
      <c r="AQ37" s="405"/>
      <c r="AR37" s="405"/>
      <c r="AS37" s="405"/>
      <c r="AT37" s="405"/>
      <c r="AU37" s="405"/>
      <c r="AV37" s="405"/>
      <c r="AW37" s="405"/>
      <c r="AX37" s="405"/>
    </row>
    <row r="38" spans="3:51" ht="14.25" thickBot="1">
      <c r="C38" s="409" t="str">
        <f t="shared" si="0"/>
        <v>○</v>
      </c>
      <c r="E38" s="408"/>
      <c r="F38" s="453" t="s">
        <v>767</v>
      </c>
      <c r="G38" s="408"/>
      <c r="H38" s="408"/>
      <c r="I38" s="453"/>
      <c r="J38" s="453"/>
      <c r="K38" s="453"/>
      <c r="L38" s="453"/>
      <c r="M38" s="453"/>
      <c r="N38" s="453"/>
      <c r="O38" s="453"/>
      <c r="P38" s="453"/>
      <c r="Q38" s="453"/>
      <c r="R38" s="453"/>
      <c r="S38" s="453"/>
      <c r="T38" s="453"/>
      <c r="U38" s="453"/>
      <c r="V38" s="453"/>
      <c r="W38" s="453"/>
      <c r="X38" s="453"/>
      <c r="Y38" s="453"/>
      <c r="Z38" s="453"/>
      <c r="AA38" s="452"/>
      <c r="AB38" s="427"/>
      <c r="AC38" s="427"/>
      <c r="AD38" s="427"/>
      <c r="AF38" s="427"/>
      <c r="AG38" s="427"/>
      <c r="AI38" s="452"/>
      <c r="AJ38" s="452"/>
      <c r="AK38" s="452"/>
      <c r="AL38" s="452"/>
      <c r="AM38" s="452"/>
      <c r="AN38" s="452"/>
    </row>
    <row r="39" spans="3:51" ht="12.75" customHeight="1">
      <c r="C39" s="409" t="str">
        <f t="shared" si="0"/>
        <v>○</v>
      </c>
      <c r="E39" s="408"/>
      <c r="F39" s="1699" t="str">
        <f>IF(AF34=0,"原則３件記載です。漏れはありませんか？","提出前に記載内容を改めてご確認下さい")</f>
        <v>原則３件記載です。漏れはありませんか？</v>
      </c>
      <c r="G39" s="1700"/>
      <c r="H39" s="1700"/>
      <c r="I39" s="1700"/>
      <c r="J39" s="1700"/>
      <c r="K39" s="1700"/>
      <c r="L39" s="1700"/>
      <c r="M39" s="1700"/>
      <c r="N39" s="1700"/>
      <c r="O39" s="1700"/>
      <c r="P39" s="1700"/>
      <c r="Q39" s="1700"/>
      <c r="R39" s="1700"/>
      <c r="S39" s="1700"/>
      <c r="T39" s="1700"/>
      <c r="U39" s="1700"/>
      <c r="V39" s="1700"/>
      <c r="W39" s="1700"/>
      <c r="X39" s="1700"/>
      <c r="Y39" s="1700"/>
      <c r="Z39" s="1701"/>
      <c r="AA39" s="452"/>
      <c r="AB39" s="1555" t="s">
        <v>768</v>
      </c>
      <c r="AC39" s="1520"/>
      <c r="AD39" s="1520"/>
      <c r="AE39" s="1520"/>
      <c r="AF39" s="1707" t="e">
        <f>IF(K20="実績無し",65,ROUND(AVERAGE(AX25,AX30,AX35),2))</f>
        <v>#DIV/0!</v>
      </c>
      <c r="AG39" s="1708"/>
      <c r="AH39" s="1708"/>
      <c r="AI39" s="1709"/>
      <c r="AJ39" s="452"/>
      <c r="AK39" s="452"/>
      <c r="AL39" s="452"/>
      <c r="AM39" s="452"/>
      <c r="AN39" s="452"/>
    </row>
    <row r="40" spans="3:51" ht="13.5" customHeight="1" thickBot="1">
      <c r="C40" s="409" t="str">
        <f t="shared" si="0"/>
        <v>○</v>
      </c>
      <c r="E40" s="408"/>
      <c r="F40" s="1702"/>
      <c r="G40" s="1703"/>
      <c r="H40" s="1703"/>
      <c r="I40" s="1703"/>
      <c r="J40" s="1703"/>
      <c r="K40" s="1703"/>
      <c r="L40" s="1703"/>
      <c r="M40" s="1703"/>
      <c r="N40" s="1703"/>
      <c r="O40" s="1703"/>
      <c r="P40" s="1703"/>
      <c r="Q40" s="1703"/>
      <c r="R40" s="1703"/>
      <c r="S40" s="1703"/>
      <c r="T40" s="1703"/>
      <c r="U40" s="1703"/>
      <c r="V40" s="1703"/>
      <c r="W40" s="1703"/>
      <c r="X40" s="1703"/>
      <c r="Y40" s="1703"/>
      <c r="Z40" s="1704"/>
      <c r="AA40" s="452"/>
      <c r="AB40" s="1705"/>
      <c r="AC40" s="1706"/>
      <c r="AD40" s="1706"/>
      <c r="AE40" s="1706"/>
      <c r="AF40" s="1710"/>
      <c r="AG40" s="1711"/>
      <c r="AH40" s="1711"/>
      <c r="AI40" s="1712"/>
      <c r="AJ40" s="452"/>
      <c r="AK40" s="452"/>
      <c r="AL40" s="452"/>
      <c r="AM40" s="452"/>
      <c r="AN40" s="452"/>
    </row>
    <row r="41" spans="3:51" ht="13.5">
      <c r="C41" s="409" t="str">
        <f t="shared" si="0"/>
        <v>○</v>
      </c>
      <c r="E41" s="408"/>
      <c r="F41" s="408"/>
      <c r="G41" s="408"/>
      <c r="H41" s="408"/>
      <c r="I41" s="453"/>
      <c r="J41" s="453"/>
      <c r="K41" s="453"/>
      <c r="L41" s="453"/>
      <c r="M41" s="453"/>
      <c r="N41" s="453"/>
      <c r="O41" s="453"/>
      <c r="P41" s="453"/>
      <c r="Q41" s="453"/>
      <c r="R41" s="453"/>
      <c r="S41" s="453"/>
      <c r="T41" s="453"/>
      <c r="U41" s="453"/>
      <c r="V41" s="453"/>
      <c r="W41" s="453"/>
      <c r="X41" s="453"/>
      <c r="Y41" s="453"/>
      <c r="Z41" s="453"/>
      <c r="AA41" s="452"/>
      <c r="AB41" s="427"/>
      <c r="AC41" s="427"/>
      <c r="AD41" s="427"/>
      <c r="AF41" s="427" t="s">
        <v>769</v>
      </c>
      <c r="AG41" s="427"/>
      <c r="AI41" s="452"/>
      <c r="AJ41" s="452"/>
      <c r="AK41" s="452"/>
      <c r="AL41" s="452"/>
      <c r="AM41" s="452"/>
      <c r="AN41" s="452"/>
    </row>
    <row r="42" spans="3:51" ht="13.5">
      <c r="C42" s="409" t="str">
        <f t="shared" si="0"/>
        <v>○</v>
      </c>
      <c r="E42" s="408"/>
      <c r="F42" s="408"/>
      <c r="G42" s="408"/>
      <c r="H42" s="408"/>
      <c r="I42" s="453"/>
      <c r="J42" s="453"/>
      <c r="K42" s="453"/>
      <c r="L42" s="453"/>
      <c r="M42" s="453"/>
      <c r="N42" s="453"/>
      <c r="O42" s="453"/>
      <c r="P42" s="453"/>
      <c r="Q42" s="453"/>
      <c r="R42" s="453"/>
      <c r="S42" s="453"/>
      <c r="T42" s="453"/>
      <c r="U42" s="453"/>
      <c r="V42" s="453"/>
      <c r="W42" s="453"/>
      <c r="X42" s="453"/>
      <c r="Y42" s="453"/>
      <c r="Z42" s="453"/>
      <c r="AA42" s="452"/>
      <c r="AB42" s="427"/>
      <c r="AC42" s="427"/>
      <c r="AD42" s="427"/>
      <c r="AF42" s="427" t="s">
        <v>770</v>
      </c>
      <c r="AG42" s="427"/>
      <c r="AI42" s="452"/>
      <c r="AJ42" s="452"/>
      <c r="AK42" s="452"/>
      <c r="AL42" s="452"/>
      <c r="AM42" s="452"/>
      <c r="AN42" s="452"/>
    </row>
    <row r="43" spans="3:51" ht="13.5">
      <c r="C43" s="409" t="str">
        <f t="shared" si="0"/>
        <v>○</v>
      </c>
      <c r="E43" s="408"/>
      <c r="F43" s="408"/>
      <c r="G43" s="408"/>
      <c r="H43" s="408"/>
      <c r="I43" s="408"/>
      <c r="J43" s="408"/>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52"/>
      <c r="AJ43" s="452"/>
      <c r="AK43" s="452"/>
      <c r="AL43" s="452"/>
      <c r="AM43" s="452"/>
      <c r="AN43" s="452"/>
    </row>
    <row r="44" spans="3:51" ht="14.25" hidden="1" thickBot="1">
      <c r="C44" s="494" t="str">
        <f>IF(C5="－","－",IF(①入力票!C10="単体","－","○"))</f>
        <v>－</v>
      </c>
      <c r="E44" s="452" t="s">
        <v>756</v>
      </c>
      <c r="F44" s="408"/>
      <c r="G44" s="408"/>
      <c r="H44" s="408"/>
      <c r="I44" s="408"/>
      <c r="J44" s="408"/>
      <c r="K44" s="452"/>
      <c r="L44" s="452"/>
      <c r="M44" s="452"/>
      <c r="N44" s="452"/>
      <c r="O44" s="452"/>
      <c r="P44" s="452"/>
      <c r="Q44" s="452"/>
      <c r="R44" s="452"/>
      <c r="S44" s="452"/>
      <c r="T44" s="452"/>
      <c r="U44" s="452"/>
      <c r="V44" s="452"/>
      <c r="W44" s="452"/>
      <c r="X44" s="452"/>
      <c r="Y44" s="452"/>
      <c r="Z44" s="452"/>
      <c r="AA44" s="452"/>
      <c r="AB44" s="452"/>
      <c r="AC44" s="452"/>
      <c r="AD44" s="452"/>
      <c r="AE44" s="452"/>
      <c r="AF44" s="452"/>
      <c r="AG44" s="452"/>
      <c r="AH44" s="452"/>
      <c r="AI44" s="452"/>
      <c r="AJ44" s="452"/>
      <c r="AK44" s="452"/>
      <c r="AL44" s="452"/>
      <c r="AM44" s="452"/>
      <c r="AN44" s="452"/>
    </row>
    <row r="45" spans="3:51" ht="17.25" hidden="1" customHeight="1">
      <c r="C45" s="421" t="str">
        <f>+$C$44</f>
        <v>－</v>
      </c>
      <c r="E45" s="1586" t="s">
        <v>771</v>
      </c>
      <c r="F45" s="1587"/>
      <c r="G45" s="1587"/>
      <c r="H45" s="1587"/>
      <c r="I45" s="1587"/>
      <c r="J45" s="1588"/>
      <c r="K45" s="1754"/>
      <c r="L45" s="1755"/>
      <c r="M45" s="1755"/>
      <c r="N45" s="1755"/>
      <c r="O45" s="1755"/>
      <c r="P45" s="1755"/>
      <c r="Q45" s="1755"/>
      <c r="R45" s="1755"/>
      <c r="S45" s="1755"/>
      <c r="T45" s="1755"/>
      <c r="U45" s="1755"/>
      <c r="V45" s="1755"/>
      <c r="W45" s="1755"/>
      <c r="X45" s="1755"/>
      <c r="Y45" s="1755"/>
      <c r="Z45" s="1755"/>
      <c r="AA45" s="1755"/>
      <c r="AB45" s="1755"/>
      <c r="AC45" s="1755"/>
      <c r="AD45" s="1755"/>
      <c r="AE45" s="1756"/>
      <c r="AG45" s="427"/>
      <c r="AI45" s="452"/>
      <c r="AJ45" s="452"/>
      <c r="AK45" s="452"/>
      <c r="AL45" s="452"/>
      <c r="AM45" s="452"/>
      <c r="AN45" s="452"/>
    </row>
    <row r="46" spans="3:51" ht="17.25" hidden="1" customHeight="1">
      <c r="C46" s="421" t="str">
        <f t="shared" ref="C46:C69" si="1">+$C$44</f>
        <v>－</v>
      </c>
      <c r="E46" s="1586" t="s">
        <v>117</v>
      </c>
      <c r="F46" s="1587"/>
      <c r="G46" s="1587"/>
      <c r="H46" s="1587"/>
      <c r="I46" s="1587"/>
      <c r="J46" s="1588"/>
      <c r="K46" s="1685"/>
      <c r="L46" s="1686"/>
      <c r="M46" s="1686"/>
      <c r="N46" s="1686"/>
      <c r="O46" s="1686"/>
      <c r="P46" s="1686"/>
      <c r="Q46" s="1686"/>
      <c r="R46" s="1686"/>
      <c r="S46" s="1686"/>
      <c r="T46" s="1686"/>
      <c r="U46" s="1686"/>
      <c r="V46" s="1686"/>
      <c r="W46" s="480"/>
      <c r="X46" s="463" t="s">
        <v>781</v>
      </c>
      <c r="Y46" s="463"/>
      <c r="Z46" s="463"/>
      <c r="AA46" s="463"/>
      <c r="AB46" s="463"/>
      <c r="AC46" s="463"/>
      <c r="AD46" s="463"/>
      <c r="AE46" s="464"/>
      <c r="AF46" s="427"/>
      <c r="AG46" s="427"/>
      <c r="AI46" s="452"/>
      <c r="AJ46" s="452"/>
      <c r="AK46" s="452"/>
      <c r="AL46" s="452"/>
      <c r="AM46" s="452"/>
      <c r="AN46" s="452"/>
      <c r="AQ46" s="405"/>
      <c r="AR46" s="405"/>
      <c r="AS46" s="405"/>
      <c r="AT46" s="405"/>
      <c r="AU46" s="405"/>
      <c r="AV46" s="405"/>
    </row>
    <row r="47" spans="3:51" s="455" customFormat="1" ht="17.25" hidden="1" customHeight="1">
      <c r="C47" s="421" t="str">
        <f t="shared" si="1"/>
        <v>－</v>
      </c>
      <c r="E47" s="453" t="s">
        <v>757</v>
      </c>
      <c r="F47" s="408"/>
      <c r="G47" s="408"/>
      <c r="H47" s="408"/>
      <c r="I47" s="408"/>
      <c r="J47" s="408"/>
      <c r="K47" s="453"/>
      <c r="L47" s="453"/>
      <c r="M47" s="453"/>
      <c r="N47" s="453"/>
      <c r="O47" s="453"/>
      <c r="P47" s="453"/>
      <c r="Q47" s="453"/>
      <c r="R47" s="453"/>
      <c r="S47" s="453"/>
      <c r="T47" s="453"/>
      <c r="U47" s="453"/>
      <c r="V47" s="453"/>
      <c r="W47" s="453"/>
      <c r="X47" s="453"/>
      <c r="Y47" s="453"/>
      <c r="Z47" s="453"/>
      <c r="AA47" s="456"/>
      <c r="AB47" s="427"/>
      <c r="AC47" s="427"/>
      <c r="AD47" s="427"/>
      <c r="AE47" s="427"/>
      <c r="AF47" s="427"/>
      <c r="AG47" s="427"/>
      <c r="AI47" s="456"/>
      <c r="AJ47" s="456"/>
      <c r="AK47" s="456"/>
      <c r="AL47" s="456"/>
      <c r="AM47" s="456"/>
      <c r="AN47" s="456"/>
    </row>
    <row r="48" spans="3:51" ht="17.25" hidden="1" customHeight="1">
      <c r="C48" s="421" t="str">
        <f t="shared" si="1"/>
        <v>－</v>
      </c>
      <c r="E48" s="1727" t="s">
        <v>758</v>
      </c>
      <c r="F48" s="1730" t="s">
        <v>759</v>
      </c>
      <c r="G48" s="1731"/>
      <c r="H48" s="1731"/>
      <c r="I48" s="1731"/>
      <c r="J48" s="1732"/>
      <c r="K48" s="1716" t="str">
        <f>IF(K46="","",IF(K46="実績有り","実績有り","実績無し"))</f>
        <v/>
      </c>
      <c r="L48" s="1717"/>
      <c r="M48" s="1717"/>
      <c r="N48" s="1717"/>
      <c r="O48" s="1717"/>
      <c r="P48" s="1717"/>
      <c r="Q48" s="1717"/>
      <c r="R48" s="1717"/>
      <c r="S48" s="1717"/>
      <c r="T48" s="1717"/>
      <c r="U48" s="1717"/>
      <c r="V48" s="1717"/>
      <c r="W48" s="481"/>
      <c r="X48" s="482"/>
      <c r="Y48" s="481"/>
      <c r="Z48" s="481"/>
      <c r="AA48" s="483"/>
      <c r="AB48" s="484"/>
      <c r="AC48" s="484"/>
      <c r="AD48" s="484"/>
      <c r="AE48" s="484"/>
      <c r="AF48" s="1630" t="s">
        <v>760</v>
      </c>
      <c r="AG48" s="1631"/>
      <c r="AH48" s="1631"/>
      <c r="AI48" s="1650"/>
      <c r="AJ48" s="427"/>
      <c r="AK48" s="456"/>
      <c r="AL48" s="452"/>
      <c r="AM48" s="452"/>
      <c r="AN48" s="452"/>
      <c r="AQ48" s="405"/>
      <c r="AR48" s="405"/>
      <c r="AS48" s="405"/>
      <c r="AT48" s="405"/>
      <c r="AU48" s="472"/>
      <c r="AV48" s="405"/>
    </row>
    <row r="49" spans="3:51" ht="17.25" hidden="1" customHeight="1">
      <c r="C49" s="421" t="str">
        <f t="shared" si="1"/>
        <v>－</v>
      </c>
      <c r="E49" s="1728"/>
      <c r="F49" s="1718" t="s">
        <v>761</v>
      </c>
      <c r="G49" s="1719"/>
      <c r="H49" s="1719"/>
      <c r="I49" s="1719"/>
      <c r="J49" s="1720"/>
      <c r="K49" s="1748" t="str">
        <f>CONCATENATE(①入力票!D17,"(本業種以外は対象となりませんのでご注意ください)")</f>
        <v>一般土木，管２種(本業種以外は対象となりませんのでご注意ください)</v>
      </c>
      <c r="L49" s="1749"/>
      <c r="M49" s="1749"/>
      <c r="N49" s="1749"/>
      <c r="O49" s="1749"/>
      <c r="P49" s="1749"/>
      <c r="Q49" s="1749"/>
      <c r="R49" s="1749"/>
      <c r="S49" s="1749"/>
      <c r="T49" s="1749"/>
      <c r="U49" s="1749"/>
      <c r="V49" s="1749"/>
      <c r="W49" s="1749"/>
      <c r="X49" s="1749"/>
      <c r="Y49" s="1749"/>
      <c r="Z49" s="1749"/>
      <c r="AA49" s="1749"/>
      <c r="AB49" s="1749"/>
      <c r="AC49" s="1749"/>
      <c r="AD49" s="1749"/>
      <c r="AE49" s="1750"/>
      <c r="AF49" s="1632"/>
      <c r="AG49" s="1633"/>
      <c r="AH49" s="1633"/>
      <c r="AI49" s="1651"/>
      <c r="AJ49" s="427"/>
      <c r="AK49" s="456"/>
      <c r="AL49" s="452"/>
      <c r="AM49" s="452"/>
      <c r="AN49" s="452"/>
      <c r="AQ49" s="405"/>
      <c r="AR49" s="405"/>
      <c r="AS49" s="405"/>
      <c r="AT49" s="405"/>
      <c r="AU49" s="472"/>
      <c r="AV49" s="405"/>
    </row>
    <row r="50" spans="3:51" ht="17.25" hidden="1" customHeight="1">
      <c r="C50" s="421" t="str">
        <f t="shared" si="1"/>
        <v>－</v>
      </c>
      <c r="E50" s="1728"/>
      <c r="F50" s="1718" t="s">
        <v>762</v>
      </c>
      <c r="G50" s="1719"/>
      <c r="H50" s="1719"/>
      <c r="I50" s="1719"/>
      <c r="J50" s="1720"/>
      <c r="K50" s="1751"/>
      <c r="L50" s="1752"/>
      <c r="M50" s="1752"/>
      <c r="N50" s="1752"/>
      <c r="O50" s="1752"/>
      <c r="P50" s="1752"/>
      <c r="Q50" s="1752"/>
      <c r="R50" s="1752"/>
      <c r="S50" s="1752"/>
      <c r="T50" s="1752"/>
      <c r="U50" s="1752"/>
      <c r="V50" s="1752"/>
      <c r="W50" s="1752"/>
      <c r="X50" s="1752"/>
      <c r="Y50" s="1752"/>
      <c r="Z50" s="1752"/>
      <c r="AA50" s="1752"/>
      <c r="AB50" s="1752"/>
      <c r="AC50" s="1752"/>
      <c r="AD50" s="1752"/>
      <c r="AE50" s="1753"/>
      <c r="AF50" s="1739"/>
      <c r="AG50" s="1740"/>
      <c r="AH50" s="1740"/>
      <c r="AI50" s="1741"/>
      <c r="AJ50" s="1697" t="str">
        <f>IF(K48="実績無し","実績無し",IF(AW51="×","未入力箇所あり",IF(AV51="×","期間が違います","○")))</f>
        <v>未入力箇所あり</v>
      </c>
      <c r="AK50" s="1698"/>
      <c r="AL50" s="1698"/>
      <c r="AM50" s="1698"/>
      <c r="AN50" s="485"/>
      <c r="AQ50" s="405"/>
      <c r="AR50" s="405"/>
      <c r="AS50" s="1694" t="s">
        <v>789</v>
      </c>
      <c r="AT50" s="1695"/>
      <c r="AU50" s="471" t="s">
        <v>790</v>
      </c>
      <c r="AV50" s="486" t="s">
        <v>788</v>
      </c>
      <c r="AW50" s="467" t="s">
        <v>791</v>
      </c>
      <c r="AX50" s="471" t="s">
        <v>792</v>
      </c>
      <c r="AY50" s="665" t="s">
        <v>1143</v>
      </c>
    </row>
    <row r="51" spans="3:51" ht="17.25" hidden="1" customHeight="1">
      <c r="C51" s="421" t="str">
        <f t="shared" si="1"/>
        <v>－</v>
      </c>
      <c r="E51" s="1728"/>
      <c r="F51" s="1718" t="s">
        <v>763</v>
      </c>
      <c r="G51" s="1719"/>
      <c r="H51" s="1719"/>
      <c r="I51" s="1719"/>
      <c r="J51" s="1720"/>
      <c r="K51" s="670" t="s">
        <v>929</v>
      </c>
      <c r="L51" s="1721"/>
      <c r="M51" s="1721"/>
      <c r="N51" s="474" t="s">
        <v>5</v>
      </c>
      <c r="O51" s="1721"/>
      <c r="P51" s="1721"/>
      <c r="Q51" s="474" t="s">
        <v>493</v>
      </c>
      <c r="R51" s="1721"/>
      <c r="S51" s="1721"/>
      <c r="T51" s="1722" t="s">
        <v>7</v>
      </c>
      <c r="U51" s="1722"/>
      <c r="V51" s="1722"/>
      <c r="W51" s="1722"/>
      <c r="X51" s="1722"/>
      <c r="Y51" s="1722"/>
      <c r="Z51" s="1722"/>
      <c r="AA51" s="1722"/>
      <c r="AB51" s="1722"/>
      <c r="AC51" s="1722"/>
      <c r="AD51" s="1722"/>
      <c r="AE51" s="1723"/>
      <c r="AF51" s="1742"/>
      <c r="AG51" s="1743"/>
      <c r="AH51" s="1743"/>
      <c r="AI51" s="1744"/>
      <c r="AJ51" s="1697"/>
      <c r="AK51" s="1698"/>
      <c r="AL51" s="1698"/>
      <c r="AM51" s="1698"/>
      <c r="AN51" s="485"/>
      <c r="AQ51" s="405"/>
      <c r="AR51" s="405"/>
      <c r="AS51" s="487" t="s">
        <v>784</v>
      </c>
      <c r="AT51" s="478" t="str">
        <f>IF(AY51=1,IF(K51="Ｈ",DATE(L51+1988,O51,R51),DATE(L51+2018,O51,R51)),"空欄あり")</f>
        <v>空欄あり</v>
      </c>
      <c r="AU51" s="488" t="str">
        <f>IF(AND(AT51&gt;=$AV$15,AT51&lt;=$AX$15),"○","×")</f>
        <v>×</v>
      </c>
      <c r="AV51" s="1696" t="str">
        <f>IF(AND(AU51="○",AU52="○"),"○","×")</f>
        <v>×</v>
      </c>
      <c r="AW51" s="1670" t="str">
        <f>IF(OR(K48="",K50="",L51="",O51="",R51="",L52="",O52="",R52="",W52="",Z52="",AC52="",AF50=""),"×","○")</f>
        <v>×</v>
      </c>
      <c r="AX51" s="1670" t="str">
        <f>IF(AJ50="○",AF50,"")</f>
        <v/>
      </c>
      <c r="AY51" s="1670">
        <f>IF(OR(K48="",K50="",L51="",O51="",R51="",L52="",O52="",R52="",W52="",Z52="",AC52="",AF50=""),0,1)</f>
        <v>0</v>
      </c>
    </row>
    <row r="52" spans="3:51" ht="17.25" hidden="1" customHeight="1">
      <c r="C52" s="421" t="str">
        <f t="shared" si="1"/>
        <v>－</v>
      </c>
      <c r="E52" s="1729"/>
      <c r="F52" s="1724" t="s">
        <v>764</v>
      </c>
      <c r="G52" s="1725"/>
      <c r="H52" s="1725"/>
      <c r="I52" s="1725"/>
      <c r="J52" s="1726"/>
      <c r="K52" s="671" t="s">
        <v>929</v>
      </c>
      <c r="L52" s="1713"/>
      <c r="M52" s="1713"/>
      <c r="N52" s="489" t="s">
        <v>5</v>
      </c>
      <c r="O52" s="1713"/>
      <c r="P52" s="1713"/>
      <c r="Q52" s="489" t="s">
        <v>493</v>
      </c>
      <c r="R52" s="1713"/>
      <c r="S52" s="1713"/>
      <c r="T52" s="489" t="s">
        <v>7</v>
      </c>
      <c r="U52" s="489" t="s">
        <v>752</v>
      </c>
      <c r="V52" s="672" t="s">
        <v>929</v>
      </c>
      <c r="W52" s="1713"/>
      <c r="X52" s="1713"/>
      <c r="Y52" s="489" t="s">
        <v>5</v>
      </c>
      <c r="Z52" s="1713"/>
      <c r="AA52" s="1713"/>
      <c r="AB52" s="489" t="s">
        <v>493</v>
      </c>
      <c r="AC52" s="1713"/>
      <c r="AD52" s="1713"/>
      <c r="AE52" s="490" t="s">
        <v>7</v>
      </c>
      <c r="AF52" s="1745"/>
      <c r="AG52" s="1746"/>
      <c r="AH52" s="1746"/>
      <c r="AI52" s="1747"/>
      <c r="AJ52" s="1697"/>
      <c r="AK52" s="1698"/>
      <c r="AL52" s="1698"/>
      <c r="AM52" s="1698"/>
      <c r="AN52" s="485"/>
      <c r="AQ52" s="405"/>
      <c r="AR52" s="405"/>
      <c r="AS52" s="487" t="s">
        <v>785</v>
      </c>
      <c r="AT52" s="478" t="str">
        <f>IF(AY51=1,IF(V52="Ｈ",DATE(W52+1988,Z52,AC52),DATE(W52+2018,Z52,AC52)),"空欄あり")</f>
        <v>空欄あり</v>
      </c>
      <c r="AU52" s="488" t="str">
        <f>IF(AND(AT52&gt;=$AV$15,AT52&lt;=$AX$15),"○","×")</f>
        <v>×</v>
      </c>
      <c r="AV52" s="1696"/>
      <c r="AW52" s="1670"/>
      <c r="AX52" s="1670"/>
      <c r="AY52" s="1670"/>
    </row>
    <row r="53" spans="3:51" ht="17.25" hidden="1" customHeight="1">
      <c r="C53" s="421" t="str">
        <f t="shared" si="1"/>
        <v>－</v>
      </c>
      <c r="E53" s="1727" t="s">
        <v>765</v>
      </c>
      <c r="F53" s="1730" t="s">
        <v>759</v>
      </c>
      <c r="G53" s="1731"/>
      <c r="H53" s="1731"/>
      <c r="I53" s="1731"/>
      <c r="J53" s="1732"/>
      <c r="K53" s="1714"/>
      <c r="L53" s="1715"/>
      <c r="M53" s="1715"/>
      <c r="N53" s="1715"/>
      <c r="O53" s="1715"/>
      <c r="P53" s="1715"/>
      <c r="Q53" s="1715"/>
      <c r="R53" s="1715"/>
      <c r="S53" s="1715"/>
      <c r="T53" s="1715"/>
      <c r="U53" s="1715"/>
      <c r="V53" s="1715"/>
      <c r="W53" s="481"/>
      <c r="X53" s="603" t="s">
        <v>1042</v>
      </c>
      <c r="Y53" s="481"/>
      <c r="Z53" s="481"/>
      <c r="AA53" s="483"/>
      <c r="AB53" s="484"/>
      <c r="AC53" s="484"/>
      <c r="AD53" s="484"/>
      <c r="AE53" s="484"/>
      <c r="AF53" s="1630" t="s">
        <v>760</v>
      </c>
      <c r="AG53" s="1631"/>
      <c r="AH53" s="1631"/>
      <c r="AI53" s="1650"/>
      <c r="AJ53" s="491"/>
      <c r="AK53" s="492"/>
      <c r="AL53" s="493"/>
      <c r="AM53" s="493"/>
      <c r="AN53" s="493"/>
      <c r="AQ53" s="405"/>
      <c r="AR53" s="405"/>
      <c r="AS53" s="405"/>
      <c r="AT53" s="405"/>
      <c r="AU53" s="405"/>
      <c r="AV53" s="472"/>
      <c r="AW53" s="405"/>
      <c r="AX53" s="405"/>
    </row>
    <row r="54" spans="3:51" ht="17.25" hidden="1" customHeight="1">
      <c r="C54" s="421" t="str">
        <f t="shared" si="1"/>
        <v>－</v>
      </c>
      <c r="E54" s="1728"/>
      <c r="F54" s="1718" t="s">
        <v>761</v>
      </c>
      <c r="G54" s="1719"/>
      <c r="H54" s="1719"/>
      <c r="I54" s="1719"/>
      <c r="J54" s="1720"/>
      <c r="K54" s="1748" t="str">
        <f>CONCATENATE(①入力票!D17,"(本業種以外は対象となりませんのでご注意ください)")</f>
        <v>一般土木，管２種(本業種以外は対象となりませんのでご注意ください)</v>
      </c>
      <c r="L54" s="1749"/>
      <c r="M54" s="1749"/>
      <c r="N54" s="1749"/>
      <c r="O54" s="1749"/>
      <c r="P54" s="1749"/>
      <c r="Q54" s="1749"/>
      <c r="R54" s="1749"/>
      <c r="S54" s="1749"/>
      <c r="T54" s="1749"/>
      <c r="U54" s="1749"/>
      <c r="V54" s="1749"/>
      <c r="W54" s="1749"/>
      <c r="X54" s="1749"/>
      <c r="Y54" s="1749"/>
      <c r="Z54" s="1749"/>
      <c r="AA54" s="1749"/>
      <c r="AB54" s="1749"/>
      <c r="AC54" s="1749"/>
      <c r="AD54" s="1749"/>
      <c r="AE54" s="1750"/>
      <c r="AF54" s="1632"/>
      <c r="AG54" s="1633"/>
      <c r="AH54" s="1633"/>
      <c r="AI54" s="1651"/>
      <c r="AJ54" s="491"/>
      <c r="AK54" s="492"/>
      <c r="AL54" s="493"/>
      <c r="AM54" s="493"/>
      <c r="AN54" s="493"/>
      <c r="AQ54" s="405"/>
      <c r="AR54" s="405"/>
      <c r="AS54" s="405"/>
      <c r="AT54" s="405"/>
      <c r="AU54" s="405"/>
      <c r="AV54" s="472"/>
      <c r="AW54" s="405"/>
      <c r="AX54" s="405"/>
    </row>
    <row r="55" spans="3:51" ht="17.25" hidden="1" customHeight="1">
      <c r="C55" s="421" t="str">
        <f t="shared" si="1"/>
        <v>－</v>
      </c>
      <c r="E55" s="1728"/>
      <c r="F55" s="1718" t="s">
        <v>762</v>
      </c>
      <c r="G55" s="1719"/>
      <c r="H55" s="1719"/>
      <c r="I55" s="1719"/>
      <c r="J55" s="1720"/>
      <c r="K55" s="1736"/>
      <c r="L55" s="1737"/>
      <c r="M55" s="1737"/>
      <c r="N55" s="1737"/>
      <c r="O55" s="1737"/>
      <c r="P55" s="1737"/>
      <c r="Q55" s="1737"/>
      <c r="R55" s="1737"/>
      <c r="S55" s="1737"/>
      <c r="T55" s="1737"/>
      <c r="U55" s="1737"/>
      <c r="V55" s="1737"/>
      <c r="W55" s="1737"/>
      <c r="X55" s="1737"/>
      <c r="Y55" s="1737"/>
      <c r="Z55" s="1737"/>
      <c r="AA55" s="1737"/>
      <c r="AB55" s="1737"/>
      <c r="AC55" s="1737"/>
      <c r="AD55" s="1737"/>
      <c r="AE55" s="1738"/>
      <c r="AF55" s="1739"/>
      <c r="AG55" s="1740"/>
      <c r="AH55" s="1740"/>
      <c r="AI55" s="1741"/>
      <c r="AJ55" s="1697" t="str">
        <f>IF(K46="実績無し","実績無し",IF(K53="実績無し","実績無し",IF(AW56="×","未入力箇所あり",IF(AV56="×","期間が違います","○"))))</f>
        <v>未入力箇所あり</v>
      </c>
      <c r="AK55" s="1698"/>
      <c r="AL55" s="1698"/>
      <c r="AM55" s="1698"/>
      <c r="AN55" s="485"/>
      <c r="AQ55" s="405"/>
      <c r="AR55" s="405"/>
      <c r="AS55" s="1694" t="s">
        <v>789</v>
      </c>
      <c r="AT55" s="1695"/>
      <c r="AU55" s="471" t="s">
        <v>790</v>
      </c>
      <c r="AV55" s="486" t="s">
        <v>788</v>
      </c>
      <c r="AW55" s="467" t="s">
        <v>791</v>
      </c>
      <c r="AX55" s="471" t="s">
        <v>792</v>
      </c>
      <c r="AY55" s="665" t="s">
        <v>1143</v>
      </c>
    </row>
    <row r="56" spans="3:51" ht="17.25" hidden="1" customHeight="1">
      <c r="C56" s="421" t="str">
        <f t="shared" si="1"/>
        <v>－</v>
      </c>
      <c r="E56" s="1728"/>
      <c r="F56" s="1718" t="s">
        <v>763</v>
      </c>
      <c r="G56" s="1719"/>
      <c r="H56" s="1719"/>
      <c r="I56" s="1719"/>
      <c r="J56" s="1720"/>
      <c r="K56" s="670" t="s">
        <v>929</v>
      </c>
      <c r="L56" s="1721"/>
      <c r="M56" s="1721"/>
      <c r="N56" s="474" t="s">
        <v>5</v>
      </c>
      <c r="O56" s="1721"/>
      <c r="P56" s="1721"/>
      <c r="Q56" s="474" t="s">
        <v>493</v>
      </c>
      <c r="R56" s="1721"/>
      <c r="S56" s="1721"/>
      <c r="T56" s="1722" t="s">
        <v>7</v>
      </c>
      <c r="U56" s="1722"/>
      <c r="V56" s="1722"/>
      <c r="W56" s="1722"/>
      <c r="X56" s="1722"/>
      <c r="Y56" s="1722"/>
      <c r="Z56" s="1722"/>
      <c r="AA56" s="1722"/>
      <c r="AB56" s="1722"/>
      <c r="AC56" s="1722"/>
      <c r="AD56" s="1722"/>
      <c r="AE56" s="1723"/>
      <c r="AF56" s="1742"/>
      <c r="AG56" s="1743"/>
      <c r="AH56" s="1743"/>
      <c r="AI56" s="1744"/>
      <c r="AJ56" s="1697"/>
      <c r="AK56" s="1698"/>
      <c r="AL56" s="1698"/>
      <c r="AM56" s="1698"/>
      <c r="AN56" s="485"/>
      <c r="AQ56" s="405"/>
      <c r="AR56" s="405"/>
      <c r="AS56" s="487" t="s">
        <v>784</v>
      </c>
      <c r="AT56" s="478" t="str">
        <f>IF(AY56=1,IF(K56="Ｈ",DATE(L56+1988,O56,R56),DATE(L56+2018,O56,R56)),"空欄あり")</f>
        <v>空欄あり</v>
      </c>
      <c r="AU56" s="488" t="str">
        <f>IF(AND(AT56&gt;=$AV$15,AT56&lt;=$AX$15),"○","×")</f>
        <v>×</v>
      </c>
      <c r="AV56" s="1696" t="str">
        <f>IF(AND(AU56="○",AU57="○"),"○","×")</f>
        <v>×</v>
      </c>
      <c r="AW56" s="1670" t="str">
        <f>IF(OR(K53="",K55="",L56="",O56="",R56="",L57="",O57="",R57="",W57="",Z57="",AC57="",AF55=""),"×","○")</f>
        <v>×</v>
      </c>
      <c r="AX56" s="1670" t="str">
        <f>IF(AJ55="○",AF55,"")</f>
        <v/>
      </c>
      <c r="AY56" s="1670">
        <f>IF(OR(K53="",K55="",L56="",O56="",R56="",L57="",O57="",R57="",W57="",Z57="",AC57="",AF55=""),0,1)</f>
        <v>0</v>
      </c>
    </row>
    <row r="57" spans="3:51" ht="17.25" hidden="1" customHeight="1">
      <c r="C57" s="421" t="str">
        <f t="shared" si="1"/>
        <v>－</v>
      </c>
      <c r="E57" s="1729"/>
      <c r="F57" s="1724" t="s">
        <v>764</v>
      </c>
      <c r="G57" s="1725"/>
      <c r="H57" s="1725"/>
      <c r="I57" s="1725"/>
      <c r="J57" s="1726"/>
      <c r="K57" s="671" t="s">
        <v>929</v>
      </c>
      <c r="L57" s="1713"/>
      <c r="M57" s="1713"/>
      <c r="N57" s="489" t="s">
        <v>5</v>
      </c>
      <c r="O57" s="1713"/>
      <c r="P57" s="1713"/>
      <c r="Q57" s="489" t="s">
        <v>493</v>
      </c>
      <c r="R57" s="1713"/>
      <c r="S57" s="1713"/>
      <c r="T57" s="489" t="s">
        <v>7</v>
      </c>
      <c r="U57" s="489" t="s">
        <v>752</v>
      </c>
      <c r="V57" s="672" t="s">
        <v>929</v>
      </c>
      <c r="W57" s="1713"/>
      <c r="X57" s="1713"/>
      <c r="Y57" s="489" t="s">
        <v>5</v>
      </c>
      <c r="Z57" s="1713"/>
      <c r="AA57" s="1713"/>
      <c r="AB57" s="489" t="s">
        <v>493</v>
      </c>
      <c r="AC57" s="1713"/>
      <c r="AD57" s="1713"/>
      <c r="AE57" s="490" t="s">
        <v>7</v>
      </c>
      <c r="AF57" s="1745"/>
      <c r="AG57" s="1746"/>
      <c r="AH57" s="1746"/>
      <c r="AI57" s="1747"/>
      <c r="AJ57" s="1697"/>
      <c r="AK57" s="1698"/>
      <c r="AL57" s="1698"/>
      <c r="AM57" s="1698"/>
      <c r="AN57" s="485"/>
      <c r="AQ57" s="405"/>
      <c r="AR57" s="405"/>
      <c r="AS57" s="487" t="s">
        <v>785</v>
      </c>
      <c r="AT57" s="478" t="str">
        <f>IF(AY56=1,IF(V57="Ｈ",DATE(W57+1988,Z57,AC57),DATE(W57+2018,Z57,AC57)),"空欄あり")</f>
        <v>空欄あり</v>
      </c>
      <c r="AU57" s="488" t="str">
        <f>IF(AND(AT57&gt;=$AV$15,AT57&lt;=$AX$15),"○","×")</f>
        <v>×</v>
      </c>
      <c r="AV57" s="1696"/>
      <c r="AW57" s="1670"/>
      <c r="AX57" s="1670"/>
      <c r="AY57" s="1670"/>
    </row>
    <row r="58" spans="3:51" ht="17.25" hidden="1" customHeight="1">
      <c r="C58" s="421" t="str">
        <f t="shared" si="1"/>
        <v>－</v>
      </c>
      <c r="E58" s="1727" t="s">
        <v>766</v>
      </c>
      <c r="F58" s="1730" t="s">
        <v>759</v>
      </c>
      <c r="G58" s="1731"/>
      <c r="H58" s="1731"/>
      <c r="I58" s="1731"/>
      <c r="J58" s="1732"/>
      <c r="K58" s="1714"/>
      <c r="L58" s="1715"/>
      <c r="M58" s="1715"/>
      <c r="N58" s="1715"/>
      <c r="O58" s="1715"/>
      <c r="P58" s="1715"/>
      <c r="Q58" s="1715"/>
      <c r="R58" s="1715"/>
      <c r="S58" s="1715"/>
      <c r="T58" s="1715"/>
      <c r="U58" s="1715"/>
      <c r="V58" s="1715"/>
      <c r="W58" s="481"/>
      <c r="X58" s="603" t="s">
        <v>1042</v>
      </c>
      <c r="Y58" s="481"/>
      <c r="Z58" s="481"/>
      <c r="AA58" s="483"/>
      <c r="AB58" s="484"/>
      <c r="AC58" s="484"/>
      <c r="AD58" s="484"/>
      <c r="AE58" s="484"/>
      <c r="AF58" s="1630" t="s">
        <v>760</v>
      </c>
      <c r="AG58" s="1631"/>
      <c r="AH58" s="1631"/>
      <c r="AI58" s="1650"/>
      <c r="AJ58" s="491"/>
      <c r="AK58" s="492"/>
      <c r="AL58" s="493"/>
      <c r="AM58" s="493"/>
      <c r="AN58" s="493"/>
      <c r="AQ58" s="405"/>
      <c r="AR58" s="405"/>
      <c r="AS58" s="405"/>
      <c r="AT58" s="405"/>
      <c r="AU58" s="405"/>
      <c r="AV58" s="472"/>
      <c r="AW58" s="405"/>
      <c r="AX58" s="405"/>
    </row>
    <row r="59" spans="3:51" ht="17.25" hidden="1" customHeight="1">
      <c r="C59" s="421" t="str">
        <f t="shared" si="1"/>
        <v>－</v>
      </c>
      <c r="E59" s="1728"/>
      <c r="F59" s="1718" t="s">
        <v>761</v>
      </c>
      <c r="G59" s="1719"/>
      <c r="H59" s="1719"/>
      <c r="I59" s="1719"/>
      <c r="J59" s="1720"/>
      <c r="K59" s="1748" t="str">
        <f>CONCATENATE(①入力票!D17,"(本業種以外は対象となりませんのでご注意ください)")</f>
        <v>一般土木，管２種(本業種以外は対象となりませんのでご注意ください)</v>
      </c>
      <c r="L59" s="1749"/>
      <c r="M59" s="1749"/>
      <c r="N59" s="1749"/>
      <c r="O59" s="1749"/>
      <c r="P59" s="1749"/>
      <c r="Q59" s="1749"/>
      <c r="R59" s="1749"/>
      <c r="S59" s="1749"/>
      <c r="T59" s="1749"/>
      <c r="U59" s="1749"/>
      <c r="V59" s="1749"/>
      <c r="W59" s="1749"/>
      <c r="X59" s="1749"/>
      <c r="Y59" s="1749"/>
      <c r="Z59" s="1749"/>
      <c r="AA59" s="1749"/>
      <c r="AB59" s="1749"/>
      <c r="AC59" s="1749"/>
      <c r="AD59" s="1749"/>
      <c r="AE59" s="1750"/>
      <c r="AF59" s="1632"/>
      <c r="AG59" s="1633"/>
      <c r="AH59" s="1633"/>
      <c r="AI59" s="1651"/>
      <c r="AJ59" s="491"/>
      <c r="AK59" s="492"/>
      <c r="AL59" s="493"/>
      <c r="AM59" s="493"/>
      <c r="AN59" s="493"/>
      <c r="AQ59" s="405"/>
      <c r="AR59" s="405"/>
      <c r="AS59" s="405"/>
      <c r="AT59" s="405"/>
      <c r="AU59" s="405"/>
      <c r="AV59" s="472"/>
      <c r="AW59" s="405"/>
      <c r="AX59" s="405"/>
    </row>
    <row r="60" spans="3:51" ht="17.25" hidden="1" customHeight="1">
      <c r="C60" s="421" t="str">
        <f t="shared" si="1"/>
        <v>－</v>
      </c>
      <c r="E60" s="1728"/>
      <c r="F60" s="1718" t="s">
        <v>762</v>
      </c>
      <c r="G60" s="1719"/>
      <c r="H60" s="1719"/>
      <c r="I60" s="1719"/>
      <c r="J60" s="1720"/>
      <c r="K60" s="1736"/>
      <c r="L60" s="1737"/>
      <c r="M60" s="1737"/>
      <c r="N60" s="1737"/>
      <c r="O60" s="1737"/>
      <c r="P60" s="1737"/>
      <c r="Q60" s="1737"/>
      <c r="R60" s="1737"/>
      <c r="S60" s="1737"/>
      <c r="T60" s="1737"/>
      <c r="U60" s="1737"/>
      <c r="V60" s="1737"/>
      <c r="W60" s="1737"/>
      <c r="X60" s="1737"/>
      <c r="Y60" s="1737"/>
      <c r="Z60" s="1737"/>
      <c r="AA60" s="1737"/>
      <c r="AB60" s="1737"/>
      <c r="AC60" s="1737"/>
      <c r="AD60" s="1737"/>
      <c r="AE60" s="1738"/>
      <c r="AF60" s="1739"/>
      <c r="AG60" s="1740"/>
      <c r="AH60" s="1740"/>
      <c r="AI60" s="1741"/>
      <c r="AJ60" s="1697" t="str">
        <f>IF(K46="実績無し","実績無し",IF(K58="実績無し","実績無し",IF(AW61="×","未入力箇所あり",IF(AV61="×","期間が違います","○"))))</f>
        <v>未入力箇所あり</v>
      </c>
      <c r="AK60" s="1698"/>
      <c r="AL60" s="1698"/>
      <c r="AM60" s="1698"/>
      <c r="AN60" s="485"/>
      <c r="AQ60" s="405"/>
      <c r="AR60" s="405"/>
      <c r="AS60" s="1694" t="s">
        <v>789</v>
      </c>
      <c r="AT60" s="1695"/>
      <c r="AU60" s="471" t="s">
        <v>790</v>
      </c>
      <c r="AV60" s="486" t="s">
        <v>788</v>
      </c>
      <c r="AW60" s="467" t="s">
        <v>791</v>
      </c>
      <c r="AX60" s="471" t="s">
        <v>792</v>
      </c>
      <c r="AY60" s="665" t="s">
        <v>1143</v>
      </c>
    </row>
    <row r="61" spans="3:51" ht="17.25" hidden="1" customHeight="1">
      <c r="C61" s="421" t="str">
        <f t="shared" si="1"/>
        <v>－</v>
      </c>
      <c r="E61" s="1728"/>
      <c r="F61" s="1718" t="s">
        <v>763</v>
      </c>
      <c r="G61" s="1719"/>
      <c r="H61" s="1719"/>
      <c r="I61" s="1719"/>
      <c r="J61" s="1720"/>
      <c r="K61" s="670" t="s">
        <v>929</v>
      </c>
      <c r="L61" s="1721"/>
      <c r="M61" s="1721"/>
      <c r="N61" s="474" t="s">
        <v>5</v>
      </c>
      <c r="O61" s="1721"/>
      <c r="P61" s="1721"/>
      <c r="Q61" s="474" t="s">
        <v>493</v>
      </c>
      <c r="R61" s="1721"/>
      <c r="S61" s="1721"/>
      <c r="T61" s="1722" t="s">
        <v>7</v>
      </c>
      <c r="U61" s="1722"/>
      <c r="V61" s="1722"/>
      <c r="W61" s="1722"/>
      <c r="X61" s="1722"/>
      <c r="Y61" s="1722"/>
      <c r="Z61" s="1722"/>
      <c r="AA61" s="1722"/>
      <c r="AB61" s="1722"/>
      <c r="AC61" s="1722"/>
      <c r="AD61" s="1722"/>
      <c r="AE61" s="1723"/>
      <c r="AF61" s="1742"/>
      <c r="AG61" s="1743"/>
      <c r="AH61" s="1743"/>
      <c r="AI61" s="1744"/>
      <c r="AJ61" s="1697"/>
      <c r="AK61" s="1698"/>
      <c r="AL61" s="1698"/>
      <c r="AM61" s="1698"/>
      <c r="AN61" s="485"/>
      <c r="AQ61" s="405"/>
      <c r="AR61" s="405"/>
      <c r="AS61" s="487" t="s">
        <v>784</v>
      </c>
      <c r="AT61" s="478" t="str">
        <f>IF(AY61=1,IF(K61="Ｈ",DATE(L61+1988,O61,R61),DATE(L61+2018,O61,R61)),"空欄あり")</f>
        <v>空欄あり</v>
      </c>
      <c r="AU61" s="488" t="str">
        <f>IF(AND(AT61&gt;=$AV$15,AT61&lt;=$AX$15),"○","×")</f>
        <v>×</v>
      </c>
      <c r="AV61" s="1696" t="str">
        <f>IF(AND(AU61="○",AU62="○"),"○","×")</f>
        <v>×</v>
      </c>
      <c r="AW61" s="1670" t="str">
        <f>IF(OR(K58="",K60="",L61="",O61="",R61="",L62="",O62="",R62="",W62="",Z62="",AC62="",AF60=""),"×","○")</f>
        <v>×</v>
      </c>
      <c r="AX61" s="1670" t="str">
        <f>IF(AJ60="○",AF60,"")</f>
        <v/>
      </c>
      <c r="AY61" s="1670">
        <f>IF(OR(K58="",K60="",L61="",O61="",R61="",L62="",O62="",R62="",W62="",Z62="",AC62="",AF60=""),0,1)</f>
        <v>0</v>
      </c>
    </row>
    <row r="62" spans="3:51" ht="17.25" hidden="1" customHeight="1">
      <c r="C62" s="421" t="str">
        <f t="shared" si="1"/>
        <v>－</v>
      </c>
      <c r="E62" s="1729"/>
      <c r="F62" s="1724" t="s">
        <v>764</v>
      </c>
      <c r="G62" s="1725"/>
      <c r="H62" s="1725"/>
      <c r="I62" s="1725"/>
      <c r="J62" s="1726"/>
      <c r="K62" s="671" t="s">
        <v>929</v>
      </c>
      <c r="L62" s="1713"/>
      <c r="M62" s="1713"/>
      <c r="N62" s="489" t="s">
        <v>5</v>
      </c>
      <c r="O62" s="1713"/>
      <c r="P62" s="1713"/>
      <c r="Q62" s="489" t="s">
        <v>493</v>
      </c>
      <c r="R62" s="1713"/>
      <c r="S62" s="1713"/>
      <c r="T62" s="489" t="s">
        <v>7</v>
      </c>
      <c r="U62" s="489" t="s">
        <v>752</v>
      </c>
      <c r="V62" s="672" t="s">
        <v>929</v>
      </c>
      <c r="W62" s="1713"/>
      <c r="X62" s="1713"/>
      <c r="Y62" s="489" t="s">
        <v>5</v>
      </c>
      <c r="Z62" s="1713"/>
      <c r="AA62" s="1713"/>
      <c r="AB62" s="489" t="s">
        <v>493</v>
      </c>
      <c r="AC62" s="1713"/>
      <c r="AD62" s="1713"/>
      <c r="AE62" s="490" t="s">
        <v>7</v>
      </c>
      <c r="AF62" s="1745"/>
      <c r="AG62" s="1746"/>
      <c r="AH62" s="1746"/>
      <c r="AI62" s="1747"/>
      <c r="AJ62" s="1697"/>
      <c r="AK62" s="1698"/>
      <c r="AL62" s="1698"/>
      <c r="AM62" s="1698"/>
      <c r="AN62" s="485"/>
      <c r="AQ62" s="405"/>
      <c r="AR62" s="405"/>
      <c r="AS62" s="487" t="s">
        <v>785</v>
      </c>
      <c r="AT62" s="478" t="str">
        <f>IF(AY61=1,IF(V62="Ｈ",DATE(W62+1988,Z62,AC62),DATE(W62+2018,Z62,AC62)),"空欄あり")</f>
        <v>空欄あり</v>
      </c>
      <c r="AU62" s="488" t="str">
        <f>IF(AND(AT62&gt;=$AV$15,AT62&lt;=$AX$15),"○","×")</f>
        <v>×</v>
      </c>
      <c r="AV62" s="1696"/>
      <c r="AW62" s="1670"/>
      <c r="AX62" s="1670"/>
      <c r="AY62" s="1670"/>
    </row>
    <row r="63" spans="3:51" ht="13.5" hidden="1">
      <c r="C63" s="421" t="str">
        <f t="shared" si="1"/>
        <v>－</v>
      </c>
      <c r="E63" s="408"/>
      <c r="F63" s="408"/>
      <c r="G63" s="408"/>
      <c r="H63" s="408"/>
      <c r="I63" s="453"/>
      <c r="J63" s="453"/>
      <c r="K63" s="453"/>
      <c r="L63" s="453"/>
      <c r="M63" s="453"/>
      <c r="N63" s="453"/>
      <c r="O63" s="453"/>
      <c r="P63" s="453"/>
      <c r="Q63" s="453"/>
      <c r="R63" s="453"/>
      <c r="S63" s="453"/>
      <c r="T63" s="453"/>
      <c r="U63" s="453"/>
      <c r="V63" s="453"/>
      <c r="W63" s="453"/>
      <c r="X63" s="453"/>
      <c r="Y63" s="453"/>
      <c r="Z63" s="453"/>
      <c r="AA63" s="452"/>
      <c r="AB63" s="427"/>
      <c r="AC63" s="427"/>
      <c r="AD63" s="427"/>
      <c r="AF63" s="427"/>
      <c r="AG63" s="427"/>
      <c r="AI63" s="452"/>
      <c r="AJ63" s="452"/>
      <c r="AK63" s="452"/>
      <c r="AL63" s="452"/>
      <c r="AM63" s="452"/>
      <c r="AN63" s="452"/>
      <c r="AQ63" s="405"/>
      <c r="AR63" s="405"/>
      <c r="AS63" s="405"/>
      <c r="AT63" s="405"/>
      <c r="AU63" s="405"/>
      <c r="AV63" s="405"/>
    </row>
    <row r="64" spans="3:51" ht="13.5" hidden="1">
      <c r="C64" s="421" t="str">
        <f t="shared" si="1"/>
        <v>－</v>
      </c>
      <c r="E64" s="408"/>
      <c r="F64" s="453" t="s">
        <v>767</v>
      </c>
      <c r="G64" s="408"/>
      <c r="H64" s="408"/>
      <c r="I64" s="453"/>
      <c r="J64" s="453"/>
      <c r="K64" s="453"/>
      <c r="L64" s="453"/>
      <c r="M64" s="453"/>
      <c r="N64" s="453"/>
      <c r="O64" s="453"/>
      <c r="P64" s="453"/>
      <c r="Q64" s="453"/>
      <c r="R64" s="453"/>
      <c r="S64" s="453"/>
      <c r="T64" s="453"/>
      <c r="U64" s="453"/>
      <c r="V64" s="453"/>
      <c r="W64" s="453"/>
      <c r="X64" s="453"/>
      <c r="Y64" s="453"/>
      <c r="Z64" s="453"/>
      <c r="AA64" s="452"/>
      <c r="AB64" s="427"/>
      <c r="AC64" s="427"/>
      <c r="AD64" s="427"/>
      <c r="AF64" s="427"/>
      <c r="AG64" s="427"/>
      <c r="AI64" s="452"/>
      <c r="AJ64" s="452"/>
      <c r="AK64" s="452"/>
      <c r="AL64" s="452"/>
      <c r="AM64" s="452"/>
      <c r="AN64" s="452"/>
      <c r="AQ64" s="405"/>
      <c r="AR64" s="405"/>
      <c r="AS64" s="405"/>
      <c r="AT64" s="405"/>
      <c r="AU64" s="405"/>
      <c r="AV64" s="405"/>
    </row>
    <row r="65" spans="3:51" ht="12.75" hidden="1" customHeight="1">
      <c r="C65" s="421" t="str">
        <f t="shared" si="1"/>
        <v>－</v>
      </c>
      <c r="E65" s="408"/>
      <c r="F65" s="1699" t="str">
        <f>IF(AF60=0,"原則３件記載です。漏れはありませんか？","提出前に記載内容を改めてご確認下さい")</f>
        <v>原則３件記載です。漏れはありませんか？</v>
      </c>
      <c r="G65" s="1700"/>
      <c r="H65" s="1700"/>
      <c r="I65" s="1700"/>
      <c r="J65" s="1700"/>
      <c r="K65" s="1700"/>
      <c r="L65" s="1700"/>
      <c r="M65" s="1700"/>
      <c r="N65" s="1700"/>
      <c r="O65" s="1700"/>
      <c r="P65" s="1700"/>
      <c r="Q65" s="1700"/>
      <c r="R65" s="1700"/>
      <c r="S65" s="1700"/>
      <c r="T65" s="1700"/>
      <c r="U65" s="1700"/>
      <c r="V65" s="1700"/>
      <c r="W65" s="1700"/>
      <c r="X65" s="1700"/>
      <c r="Y65" s="1700"/>
      <c r="Z65" s="1701"/>
      <c r="AA65" s="452"/>
      <c r="AB65" s="1555" t="s">
        <v>768</v>
      </c>
      <c r="AC65" s="1520"/>
      <c r="AD65" s="1520"/>
      <c r="AE65" s="1520"/>
      <c r="AF65" s="1707" t="e">
        <f>IF(K46="実績無し",65,ROUND(AVERAGE(AX51,AX56,AX61),2))</f>
        <v>#DIV/0!</v>
      </c>
      <c r="AG65" s="1708"/>
      <c r="AH65" s="1708"/>
      <c r="AI65" s="1709"/>
      <c r="AJ65" s="452"/>
      <c r="AK65" s="452"/>
      <c r="AL65" s="452"/>
      <c r="AM65" s="452"/>
      <c r="AN65" s="452"/>
    </row>
    <row r="66" spans="3:51" ht="13.5" hidden="1" customHeight="1" thickBot="1">
      <c r="C66" s="421" t="str">
        <f t="shared" si="1"/>
        <v>－</v>
      </c>
      <c r="E66" s="408"/>
      <c r="F66" s="1702"/>
      <c r="G66" s="1703"/>
      <c r="H66" s="1703"/>
      <c r="I66" s="1703"/>
      <c r="J66" s="1703"/>
      <c r="K66" s="1703"/>
      <c r="L66" s="1703"/>
      <c r="M66" s="1703"/>
      <c r="N66" s="1703"/>
      <c r="O66" s="1703"/>
      <c r="P66" s="1703"/>
      <c r="Q66" s="1703"/>
      <c r="R66" s="1703"/>
      <c r="S66" s="1703"/>
      <c r="T66" s="1703"/>
      <c r="U66" s="1703"/>
      <c r="V66" s="1703"/>
      <c r="W66" s="1703"/>
      <c r="X66" s="1703"/>
      <c r="Y66" s="1703"/>
      <c r="Z66" s="1704"/>
      <c r="AA66" s="452"/>
      <c r="AB66" s="1705"/>
      <c r="AC66" s="1706"/>
      <c r="AD66" s="1706"/>
      <c r="AE66" s="1706"/>
      <c r="AF66" s="1710"/>
      <c r="AG66" s="1711"/>
      <c r="AH66" s="1711"/>
      <c r="AI66" s="1712"/>
      <c r="AJ66" s="452"/>
      <c r="AK66" s="452"/>
      <c r="AL66" s="452"/>
      <c r="AM66" s="452"/>
      <c r="AN66" s="452"/>
    </row>
    <row r="67" spans="3:51" ht="13.5" hidden="1">
      <c r="C67" s="421" t="str">
        <f t="shared" si="1"/>
        <v>－</v>
      </c>
      <c r="E67" s="408"/>
      <c r="F67" s="408"/>
      <c r="G67" s="408"/>
      <c r="H67" s="408"/>
      <c r="I67" s="453"/>
      <c r="J67" s="453"/>
      <c r="K67" s="453"/>
      <c r="L67" s="453"/>
      <c r="M67" s="453"/>
      <c r="N67" s="453"/>
      <c r="O67" s="453"/>
      <c r="P67" s="453"/>
      <c r="Q67" s="453"/>
      <c r="R67" s="453"/>
      <c r="S67" s="453"/>
      <c r="T67" s="453"/>
      <c r="U67" s="453"/>
      <c r="V67" s="453"/>
      <c r="W67" s="453"/>
      <c r="X67" s="453"/>
      <c r="Y67" s="453"/>
      <c r="Z67" s="453"/>
      <c r="AA67" s="452"/>
      <c r="AB67" s="427"/>
      <c r="AC67" s="427"/>
      <c r="AD67" s="427"/>
      <c r="AF67" s="427" t="s">
        <v>769</v>
      </c>
      <c r="AG67" s="427"/>
      <c r="AI67" s="452"/>
      <c r="AJ67" s="452"/>
      <c r="AK67" s="452"/>
      <c r="AL67" s="452"/>
      <c r="AM67" s="452"/>
      <c r="AN67" s="452"/>
    </row>
    <row r="68" spans="3:51" ht="13.5" hidden="1">
      <c r="C68" s="421" t="str">
        <f t="shared" si="1"/>
        <v>－</v>
      </c>
      <c r="E68" s="408"/>
      <c r="F68" s="408"/>
      <c r="G68" s="408"/>
      <c r="H68" s="408"/>
      <c r="I68" s="453"/>
      <c r="J68" s="453"/>
      <c r="K68" s="453"/>
      <c r="L68" s="453"/>
      <c r="M68" s="453"/>
      <c r="N68" s="453"/>
      <c r="O68" s="453"/>
      <c r="P68" s="453"/>
      <c r="Q68" s="453"/>
      <c r="R68" s="453"/>
      <c r="S68" s="453"/>
      <c r="T68" s="453"/>
      <c r="U68" s="453"/>
      <c r="V68" s="453"/>
      <c r="W68" s="453"/>
      <c r="X68" s="453"/>
      <c r="Y68" s="453"/>
      <c r="Z68" s="453"/>
      <c r="AA68" s="452"/>
      <c r="AB68" s="427"/>
      <c r="AC68" s="427"/>
      <c r="AD68" s="427"/>
      <c r="AF68" s="427" t="s">
        <v>770</v>
      </c>
      <c r="AG68" s="427"/>
      <c r="AI68" s="452"/>
      <c r="AJ68" s="452"/>
      <c r="AK68" s="452"/>
      <c r="AL68" s="452"/>
      <c r="AM68" s="452"/>
      <c r="AN68" s="452"/>
    </row>
    <row r="69" spans="3:51" ht="13.5" hidden="1">
      <c r="C69" s="421" t="str">
        <f t="shared" si="1"/>
        <v>－</v>
      </c>
      <c r="E69" s="408"/>
      <c r="F69" s="408"/>
      <c r="G69" s="408"/>
      <c r="H69" s="408"/>
      <c r="I69" s="453"/>
      <c r="J69" s="453"/>
      <c r="K69" s="453"/>
      <c r="L69" s="453"/>
      <c r="M69" s="453"/>
      <c r="N69" s="453"/>
      <c r="O69" s="453"/>
      <c r="P69" s="453"/>
      <c r="Q69" s="453"/>
      <c r="R69" s="453"/>
      <c r="S69" s="453"/>
      <c r="T69" s="453"/>
      <c r="U69" s="453"/>
      <c r="V69" s="453"/>
      <c r="W69" s="453"/>
      <c r="X69" s="453"/>
      <c r="Y69" s="453"/>
      <c r="Z69" s="453"/>
      <c r="AA69" s="452"/>
      <c r="AB69" s="427"/>
      <c r="AC69" s="427"/>
      <c r="AD69" s="427"/>
      <c r="AG69" s="427"/>
      <c r="AI69" s="452"/>
      <c r="AJ69" s="452"/>
      <c r="AK69" s="452"/>
      <c r="AL69" s="452"/>
      <c r="AM69" s="452"/>
      <c r="AN69" s="452"/>
    </row>
    <row r="70" spans="3:51" ht="14.25" hidden="1" thickBot="1">
      <c r="C70" s="494" t="str">
        <f>IF(C5="－","－",IF(OR(①入力票!C10="単体",①入力票!C10="単体または２社ＪＶ",①入力票!C10="２社ＪＶ"),"－","○"))</f>
        <v>－</v>
      </c>
      <c r="E70" s="452" t="s">
        <v>756</v>
      </c>
      <c r="F70" s="408"/>
      <c r="G70" s="408"/>
      <c r="H70" s="408"/>
      <c r="I70" s="408"/>
      <c r="J70" s="408"/>
      <c r="K70" s="452"/>
      <c r="L70" s="452"/>
      <c r="M70" s="452"/>
      <c r="N70" s="452"/>
      <c r="O70" s="452"/>
      <c r="P70" s="452"/>
      <c r="Q70" s="452"/>
      <c r="R70" s="452"/>
      <c r="S70" s="452"/>
      <c r="T70" s="452"/>
      <c r="U70" s="452"/>
      <c r="V70" s="452"/>
      <c r="W70" s="452"/>
      <c r="X70" s="452"/>
      <c r="Y70" s="452"/>
      <c r="Z70" s="452"/>
      <c r="AA70" s="452"/>
      <c r="AB70" s="452"/>
      <c r="AC70" s="452"/>
      <c r="AD70" s="452"/>
      <c r="AE70" s="452"/>
      <c r="AF70" s="452"/>
      <c r="AG70" s="452"/>
      <c r="AH70" s="452"/>
      <c r="AI70" s="452"/>
      <c r="AJ70" s="452"/>
      <c r="AK70" s="452"/>
      <c r="AL70" s="452"/>
      <c r="AM70" s="452"/>
      <c r="AN70" s="452"/>
    </row>
    <row r="71" spans="3:51" ht="17.25" hidden="1" customHeight="1">
      <c r="C71" s="421" t="str">
        <f>+$C$70</f>
        <v>－</v>
      </c>
      <c r="E71" s="1586" t="s">
        <v>772</v>
      </c>
      <c r="F71" s="1587"/>
      <c r="G71" s="1587"/>
      <c r="H71" s="1587"/>
      <c r="I71" s="1587"/>
      <c r="J71" s="1588"/>
      <c r="K71" s="1754"/>
      <c r="L71" s="1755"/>
      <c r="M71" s="1755"/>
      <c r="N71" s="1755"/>
      <c r="O71" s="1755"/>
      <c r="P71" s="1755"/>
      <c r="Q71" s="1755"/>
      <c r="R71" s="1755"/>
      <c r="S71" s="1755"/>
      <c r="T71" s="1755"/>
      <c r="U71" s="1755"/>
      <c r="V71" s="1755"/>
      <c r="W71" s="1755"/>
      <c r="X71" s="1755"/>
      <c r="Y71" s="1755"/>
      <c r="Z71" s="1755"/>
      <c r="AA71" s="1755"/>
      <c r="AB71" s="1755"/>
      <c r="AC71" s="1755"/>
      <c r="AD71" s="1755"/>
      <c r="AE71" s="1756"/>
      <c r="AG71" s="427"/>
      <c r="AI71" s="452"/>
      <c r="AJ71" s="452"/>
      <c r="AK71" s="452"/>
      <c r="AL71" s="452"/>
      <c r="AM71" s="452"/>
      <c r="AN71" s="452"/>
    </row>
    <row r="72" spans="3:51" ht="17.25" hidden="1" customHeight="1">
      <c r="C72" s="421" t="str">
        <f t="shared" ref="C72:C95" si="2">+$C$70</f>
        <v>－</v>
      </c>
      <c r="E72" s="1586" t="s">
        <v>117</v>
      </c>
      <c r="F72" s="1587"/>
      <c r="G72" s="1587"/>
      <c r="H72" s="1587"/>
      <c r="I72" s="1587"/>
      <c r="J72" s="1588"/>
      <c r="K72" s="1685"/>
      <c r="L72" s="1686"/>
      <c r="M72" s="1686"/>
      <c r="N72" s="1686"/>
      <c r="O72" s="1686"/>
      <c r="P72" s="1686"/>
      <c r="Q72" s="1686"/>
      <c r="R72" s="1686"/>
      <c r="S72" s="1686"/>
      <c r="T72" s="1686"/>
      <c r="U72" s="1686"/>
      <c r="V72" s="1686"/>
      <c r="W72" s="480"/>
      <c r="X72" s="463" t="s">
        <v>781</v>
      </c>
      <c r="Y72" s="463"/>
      <c r="Z72" s="463"/>
      <c r="AA72" s="463"/>
      <c r="AB72" s="463"/>
      <c r="AC72" s="463"/>
      <c r="AD72" s="463"/>
      <c r="AE72" s="464"/>
      <c r="AF72" s="427"/>
      <c r="AG72" s="427"/>
      <c r="AI72" s="452"/>
      <c r="AJ72" s="452"/>
      <c r="AK72" s="452"/>
      <c r="AL72" s="452"/>
      <c r="AM72" s="452"/>
      <c r="AN72" s="452"/>
      <c r="AQ72" s="405"/>
      <c r="AR72" s="405"/>
      <c r="AS72" s="405"/>
      <c r="AT72" s="405"/>
      <c r="AU72" s="405"/>
      <c r="AV72" s="405"/>
    </row>
    <row r="73" spans="3:51" s="455" customFormat="1" ht="17.25" hidden="1" customHeight="1">
      <c r="C73" s="421" t="str">
        <f t="shared" si="2"/>
        <v>－</v>
      </c>
      <c r="E73" s="453" t="s">
        <v>757</v>
      </c>
      <c r="F73" s="408"/>
      <c r="G73" s="408"/>
      <c r="H73" s="408"/>
      <c r="I73" s="408"/>
      <c r="J73" s="408"/>
      <c r="K73" s="453"/>
      <c r="L73" s="453"/>
      <c r="M73" s="453"/>
      <c r="N73" s="453"/>
      <c r="O73" s="453"/>
      <c r="P73" s="453"/>
      <c r="Q73" s="453"/>
      <c r="R73" s="453"/>
      <c r="S73" s="453"/>
      <c r="T73" s="453"/>
      <c r="U73" s="453"/>
      <c r="V73" s="453"/>
      <c r="W73" s="453"/>
      <c r="X73" s="453"/>
      <c r="Y73" s="453"/>
      <c r="Z73" s="453"/>
      <c r="AA73" s="456"/>
      <c r="AB73" s="427"/>
      <c r="AC73" s="427"/>
      <c r="AD73" s="427"/>
      <c r="AE73" s="427"/>
      <c r="AF73" s="427"/>
      <c r="AG73" s="427"/>
      <c r="AI73" s="456"/>
      <c r="AJ73" s="456"/>
      <c r="AK73" s="456"/>
      <c r="AL73" s="456"/>
      <c r="AM73" s="456"/>
      <c r="AN73" s="456"/>
    </row>
    <row r="74" spans="3:51" ht="17.25" hidden="1" customHeight="1">
      <c r="C74" s="421" t="str">
        <f t="shared" si="2"/>
        <v>－</v>
      </c>
      <c r="E74" s="1727" t="s">
        <v>758</v>
      </c>
      <c r="F74" s="1730" t="s">
        <v>759</v>
      </c>
      <c r="G74" s="1731"/>
      <c r="H74" s="1731"/>
      <c r="I74" s="1731"/>
      <c r="J74" s="1732"/>
      <c r="K74" s="1716" t="str">
        <f>IF(K72="","",IF(K72="実績有り","実績有り","実績無し"))</f>
        <v/>
      </c>
      <c r="L74" s="1717"/>
      <c r="M74" s="1717"/>
      <c r="N74" s="1717"/>
      <c r="O74" s="1717"/>
      <c r="P74" s="1717"/>
      <c r="Q74" s="1717"/>
      <c r="R74" s="1717"/>
      <c r="S74" s="1717"/>
      <c r="T74" s="1717"/>
      <c r="U74" s="1717"/>
      <c r="V74" s="1717"/>
      <c r="W74" s="481"/>
      <c r="X74" s="482"/>
      <c r="Y74" s="481"/>
      <c r="Z74" s="481"/>
      <c r="AA74" s="483"/>
      <c r="AB74" s="484"/>
      <c r="AC74" s="484"/>
      <c r="AD74" s="484"/>
      <c r="AE74" s="484"/>
      <c r="AF74" s="1630" t="s">
        <v>760</v>
      </c>
      <c r="AG74" s="1631"/>
      <c r="AH74" s="1631"/>
      <c r="AI74" s="1650"/>
      <c r="AJ74" s="427"/>
      <c r="AK74" s="456"/>
      <c r="AL74" s="452"/>
      <c r="AM74" s="452"/>
      <c r="AN74" s="452"/>
      <c r="AQ74" s="405"/>
      <c r="AR74" s="405"/>
      <c r="AS74" s="405"/>
      <c r="AT74" s="405"/>
      <c r="AU74" s="472"/>
      <c r="AV74" s="405"/>
    </row>
    <row r="75" spans="3:51" ht="17.25" hidden="1" customHeight="1">
      <c r="C75" s="421" t="str">
        <f t="shared" si="2"/>
        <v>－</v>
      </c>
      <c r="E75" s="1728"/>
      <c r="F75" s="1718" t="s">
        <v>761</v>
      </c>
      <c r="G75" s="1719"/>
      <c r="H75" s="1719"/>
      <c r="I75" s="1719"/>
      <c r="J75" s="1720"/>
      <c r="K75" s="1748" t="str">
        <f>CONCATENATE(①入力票!D17,"(本業種以外は対象となりませんのでご注意ください)")</f>
        <v>一般土木，管２種(本業種以外は対象となりませんのでご注意ください)</v>
      </c>
      <c r="L75" s="1749"/>
      <c r="M75" s="1749"/>
      <c r="N75" s="1749"/>
      <c r="O75" s="1749"/>
      <c r="P75" s="1749"/>
      <c r="Q75" s="1749"/>
      <c r="R75" s="1749"/>
      <c r="S75" s="1749"/>
      <c r="T75" s="1749"/>
      <c r="U75" s="1749"/>
      <c r="V75" s="1749"/>
      <c r="W75" s="1749"/>
      <c r="X75" s="1749"/>
      <c r="Y75" s="1749"/>
      <c r="Z75" s="1749"/>
      <c r="AA75" s="1749"/>
      <c r="AB75" s="1749"/>
      <c r="AC75" s="1749"/>
      <c r="AD75" s="1749"/>
      <c r="AE75" s="1750"/>
      <c r="AF75" s="1632"/>
      <c r="AG75" s="1633"/>
      <c r="AH75" s="1633"/>
      <c r="AI75" s="1651"/>
      <c r="AJ75" s="427"/>
      <c r="AK75" s="456"/>
      <c r="AL75" s="452"/>
      <c r="AM75" s="452"/>
      <c r="AN75" s="452"/>
      <c r="AQ75" s="405"/>
      <c r="AR75" s="405"/>
      <c r="AS75" s="405"/>
      <c r="AT75" s="405"/>
      <c r="AU75" s="472"/>
      <c r="AV75" s="405"/>
    </row>
    <row r="76" spans="3:51" ht="17.25" hidden="1" customHeight="1">
      <c r="C76" s="421" t="str">
        <f t="shared" si="2"/>
        <v>－</v>
      </c>
      <c r="E76" s="1728"/>
      <c r="F76" s="1718" t="s">
        <v>762</v>
      </c>
      <c r="G76" s="1719"/>
      <c r="H76" s="1719"/>
      <c r="I76" s="1719"/>
      <c r="J76" s="1720"/>
      <c r="K76" s="1751"/>
      <c r="L76" s="1752"/>
      <c r="M76" s="1752"/>
      <c r="N76" s="1752"/>
      <c r="O76" s="1752"/>
      <c r="P76" s="1752"/>
      <c r="Q76" s="1752"/>
      <c r="R76" s="1752"/>
      <c r="S76" s="1752"/>
      <c r="T76" s="1752"/>
      <c r="U76" s="1752"/>
      <c r="V76" s="1752"/>
      <c r="W76" s="1752"/>
      <c r="X76" s="1752"/>
      <c r="Y76" s="1752"/>
      <c r="Z76" s="1752"/>
      <c r="AA76" s="1752"/>
      <c r="AB76" s="1752"/>
      <c r="AC76" s="1752"/>
      <c r="AD76" s="1752"/>
      <c r="AE76" s="1753"/>
      <c r="AF76" s="1739"/>
      <c r="AG76" s="1740"/>
      <c r="AH76" s="1740"/>
      <c r="AI76" s="1741"/>
      <c r="AJ76" s="1697" t="str">
        <f>IF(K74="実績無し","実績無し",IF(AW77="×","未入力箇所あり",IF(AV77="×","期間が違います","○")))</f>
        <v>未入力箇所あり</v>
      </c>
      <c r="AK76" s="1698"/>
      <c r="AL76" s="1698"/>
      <c r="AM76" s="1698"/>
      <c r="AN76" s="485"/>
      <c r="AQ76" s="405"/>
      <c r="AR76" s="405"/>
      <c r="AS76" s="1694" t="s">
        <v>789</v>
      </c>
      <c r="AT76" s="1695"/>
      <c r="AU76" s="471" t="s">
        <v>790</v>
      </c>
      <c r="AV76" s="486" t="s">
        <v>788</v>
      </c>
      <c r="AW76" s="467" t="s">
        <v>791</v>
      </c>
      <c r="AX76" s="471" t="s">
        <v>792</v>
      </c>
      <c r="AY76" s="665" t="s">
        <v>1143</v>
      </c>
    </row>
    <row r="77" spans="3:51" ht="17.25" hidden="1" customHeight="1">
      <c r="C77" s="421" t="str">
        <f t="shared" si="2"/>
        <v>－</v>
      </c>
      <c r="E77" s="1728"/>
      <c r="F77" s="1718" t="s">
        <v>763</v>
      </c>
      <c r="G77" s="1719"/>
      <c r="H77" s="1719"/>
      <c r="I77" s="1719"/>
      <c r="J77" s="1720"/>
      <c r="K77" s="670" t="s">
        <v>929</v>
      </c>
      <c r="L77" s="1721"/>
      <c r="M77" s="1721"/>
      <c r="N77" s="474" t="s">
        <v>5</v>
      </c>
      <c r="O77" s="1721"/>
      <c r="P77" s="1721"/>
      <c r="Q77" s="474" t="s">
        <v>493</v>
      </c>
      <c r="R77" s="1721"/>
      <c r="S77" s="1721"/>
      <c r="T77" s="1722" t="s">
        <v>7</v>
      </c>
      <c r="U77" s="1722"/>
      <c r="V77" s="1722"/>
      <c r="W77" s="1722"/>
      <c r="X77" s="1722"/>
      <c r="Y77" s="1722"/>
      <c r="Z77" s="1722"/>
      <c r="AA77" s="1722"/>
      <c r="AB77" s="1722"/>
      <c r="AC77" s="1722"/>
      <c r="AD77" s="1722"/>
      <c r="AE77" s="1723"/>
      <c r="AF77" s="1742"/>
      <c r="AG77" s="1743"/>
      <c r="AH77" s="1743"/>
      <c r="AI77" s="1744"/>
      <c r="AJ77" s="1697"/>
      <c r="AK77" s="1698"/>
      <c r="AL77" s="1698"/>
      <c r="AM77" s="1698"/>
      <c r="AN77" s="485"/>
      <c r="AQ77" s="405"/>
      <c r="AR77" s="405"/>
      <c r="AS77" s="487" t="s">
        <v>784</v>
      </c>
      <c r="AT77" s="478" t="str">
        <f>IF(AY77=1,IF(K77="Ｈ",DATE(L77+1988,O77,R77),DATE(L77+2018,O77,R77)),"空欄あり")</f>
        <v>空欄あり</v>
      </c>
      <c r="AU77" s="488" t="str">
        <f>IF(AND(AT77&gt;=$AV$15,AT77&lt;=$AX$15),"○","×")</f>
        <v>×</v>
      </c>
      <c r="AV77" s="1696" t="str">
        <f>IF(AND(AU77="○",AU78="○"),"○","×")</f>
        <v>×</v>
      </c>
      <c r="AW77" s="1670" t="str">
        <f>IF(OR(K74="",K76="",L77="",O77="",R77="",L78="",O78="",R78="",W78="",Z78="",AC78="",AF76=""),"×","○")</f>
        <v>×</v>
      </c>
      <c r="AX77" s="1670" t="str">
        <f>IF(AJ76="○",AF76,"")</f>
        <v/>
      </c>
      <c r="AY77" s="1670">
        <f>IF(OR(K74="",K76="",L77="",O77="",R77="",L78="",O78="",R78="",W78="",Z78="",AC78="",AF76=""),0,1)</f>
        <v>0</v>
      </c>
    </row>
    <row r="78" spans="3:51" ht="17.25" hidden="1" customHeight="1">
      <c r="C78" s="421" t="str">
        <f t="shared" si="2"/>
        <v>－</v>
      </c>
      <c r="E78" s="1729"/>
      <c r="F78" s="1724" t="s">
        <v>764</v>
      </c>
      <c r="G78" s="1725"/>
      <c r="H78" s="1725"/>
      <c r="I78" s="1725"/>
      <c r="J78" s="1726"/>
      <c r="K78" s="670" t="s">
        <v>929</v>
      </c>
      <c r="L78" s="1713"/>
      <c r="M78" s="1713"/>
      <c r="N78" s="489" t="s">
        <v>5</v>
      </c>
      <c r="O78" s="1713"/>
      <c r="P78" s="1713"/>
      <c r="Q78" s="489" t="s">
        <v>493</v>
      </c>
      <c r="R78" s="1713"/>
      <c r="S78" s="1713"/>
      <c r="T78" s="489" t="s">
        <v>7</v>
      </c>
      <c r="U78" s="489" t="s">
        <v>752</v>
      </c>
      <c r="V78" s="672" t="s">
        <v>929</v>
      </c>
      <c r="W78" s="1713"/>
      <c r="X78" s="1713"/>
      <c r="Y78" s="489" t="s">
        <v>5</v>
      </c>
      <c r="Z78" s="1713"/>
      <c r="AA78" s="1713"/>
      <c r="AB78" s="489" t="s">
        <v>493</v>
      </c>
      <c r="AC78" s="1713"/>
      <c r="AD78" s="1713"/>
      <c r="AE78" s="490" t="s">
        <v>7</v>
      </c>
      <c r="AF78" s="1745"/>
      <c r="AG78" s="1746"/>
      <c r="AH78" s="1746"/>
      <c r="AI78" s="1747"/>
      <c r="AJ78" s="1697"/>
      <c r="AK78" s="1698"/>
      <c r="AL78" s="1698"/>
      <c r="AM78" s="1698"/>
      <c r="AN78" s="485"/>
      <c r="AQ78" s="405"/>
      <c r="AR78" s="405"/>
      <c r="AS78" s="487" t="s">
        <v>785</v>
      </c>
      <c r="AT78" s="478" t="str">
        <f>IF(AY77=1,IF(V78="Ｈ",DATE(W78+1988,Z78,AC78),DATE(W78+2018,Z78,AC78)),"空欄あり")</f>
        <v>空欄あり</v>
      </c>
      <c r="AU78" s="488" t="str">
        <f>IF(AND(AT78&gt;=$AV$15,AT78&lt;=$AX$15),"○","×")</f>
        <v>×</v>
      </c>
      <c r="AV78" s="1696"/>
      <c r="AW78" s="1670"/>
      <c r="AX78" s="1670"/>
      <c r="AY78" s="1670"/>
    </row>
    <row r="79" spans="3:51" ht="17.25" hidden="1" customHeight="1">
      <c r="C79" s="421" t="str">
        <f t="shared" si="2"/>
        <v>－</v>
      </c>
      <c r="E79" s="1727" t="s">
        <v>765</v>
      </c>
      <c r="F79" s="1730" t="s">
        <v>759</v>
      </c>
      <c r="G79" s="1731"/>
      <c r="H79" s="1731"/>
      <c r="I79" s="1731"/>
      <c r="J79" s="1732"/>
      <c r="K79" s="1714"/>
      <c r="L79" s="1715"/>
      <c r="M79" s="1715"/>
      <c r="N79" s="1715"/>
      <c r="O79" s="1715"/>
      <c r="P79" s="1715"/>
      <c r="Q79" s="1715"/>
      <c r="R79" s="1715"/>
      <c r="S79" s="1715"/>
      <c r="T79" s="1715"/>
      <c r="U79" s="1715"/>
      <c r="V79" s="1715"/>
      <c r="W79" s="481"/>
      <c r="X79" s="603" t="s">
        <v>1042</v>
      </c>
      <c r="Y79" s="481"/>
      <c r="Z79" s="481"/>
      <c r="AA79" s="483"/>
      <c r="AB79" s="484"/>
      <c r="AC79" s="484"/>
      <c r="AD79" s="484"/>
      <c r="AE79" s="484"/>
      <c r="AF79" s="1630" t="s">
        <v>760</v>
      </c>
      <c r="AG79" s="1631"/>
      <c r="AH79" s="1631"/>
      <c r="AI79" s="1650"/>
      <c r="AJ79" s="491"/>
      <c r="AK79" s="492"/>
      <c r="AL79" s="493"/>
      <c r="AM79" s="493"/>
      <c r="AN79" s="493"/>
      <c r="AQ79" s="405"/>
      <c r="AR79" s="405"/>
      <c r="AS79" s="405"/>
      <c r="AT79" s="405"/>
      <c r="AU79" s="405"/>
      <c r="AV79" s="472"/>
      <c r="AW79" s="405"/>
      <c r="AX79" s="405"/>
    </row>
    <row r="80" spans="3:51" ht="17.25" hidden="1" customHeight="1">
      <c r="C80" s="421" t="str">
        <f t="shared" si="2"/>
        <v>－</v>
      </c>
      <c r="E80" s="1728"/>
      <c r="F80" s="1718" t="s">
        <v>761</v>
      </c>
      <c r="G80" s="1719"/>
      <c r="H80" s="1719"/>
      <c r="I80" s="1719"/>
      <c r="J80" s="1720"/>
      <c r="K80" s="1748" t="str">
        <f>CONCATENATE(①入力票!D17,"(本業種以外は対象となりませんのでご注意ください)")</f>
        <v>一般土木，管２種(本業種以外は対象となりませんのでご注意ください)</v>
      </c>
      <c r="L80" s="1749"/>
      <c r="M80" s="1749"/>
      <c r="N80" s="1749"/>
      <c r="O80" s="1749"/>
      <c r="P80" s="1749"/>
      <c r="Q80" s="1749"/>
      <c r="R80" s="1749"/>
      <c r="S80" s="1749"/>
      <c r="T80" s="1749"/>
      <c r="U80" s="1749"/>
      <c r="V80" s="1749"/>
      <c r="W80" s="1749"/>
      <c r="X80" s="1749"/>
      <c r="Y80" s="1749"/>
      <c r="Z80" s="1749"/>
      <c r="AA80" s="1749"/>
      <c r="AB80" s="1749"/>
      <c r="AC80" s="1749"/>
      <c r="AD80" s="1749"/>
      <c r="AE80" s="1750"/>
      <c r="AF80" s="1632"/>
      <c r="AG80" s="1633"/>
      <c r="AH80" s="1633"/>
      <c r="AI80" s="1651"/>
      <c r="AJ80" s="491"/>
      <c r="AK80" s="492"/>
      <c r="AL80" s="493"/>
      <c r="AM80" s="493"/>
      <c r="AN80" s="493"/>
      <c r="AQ80" s="405"/>
      <c r="AR80" s="405"/>
      <c r="AS80" s="405"/>
      <c r="AT80" s="405"/>
      <c r="AU80" s="405"/>
      <c r="AV80" s="472"/>
      <c r="AW80" s="405"/>
      <c r="AX80" s="405"/>
    </row>
    <row r="81" spans="3:51" ht="17.25" hidden="1" customHeight="1">
      <c r="C81" s="421" t="str">
        <f t="shared" si="2"/>
        <v>－</v>
      </c>
      <c r="E81" s="1728"/>
      <c r="F81" s="1718" t="s">
        <v>762</v>
      </c>
      <c r="G81" s="1719"/>
      <c r="H81" s="1719"/>
      <c r="I81" s="1719"/>
      <c r="J81" s="1720"/>
      <c r="K81" s="1736"/>
      <c r="L81" s="1737"/>
      <c r="M81" s="1737"/>
      <c r="N81" s="1737"/>
      <c r="O81" s="1737"/>
      <c r="P81" s="1737"/>
      <c r="Q81" s="1737"/>
      <c r="R81" s="1737"/>
      <c r="S81" s="1737"/>
      <c r="T81" s="1737"/>
      <c r="U81" s="1737"/>
      <c r="V81" s="1737"/>
      <c r="W81" s="1737"/>
      <c r="X81" s="1737"/>
      <c r="Y81" s="1737"/>
      <c r="Z81" s="1737"/>
      <c r="AA81" s="1737"/>
      <c r="AB81" s="1737"/>
      <c r="AC81" s="1737"/>
      <c r="AD81" s="1737"/>
      <c r="AE81" s="1738"/>
      <c r="AF81" s="1739"/>
      <c r="AG81" s="1740"/>
      <c r="AH81" s="1740"/>
      <c r="AI81" s="1741"/>
      <c r="AJ81" s="1697" t="str">
        <f>IF(K72="実績無し","実績無し",IF(K79="実績無し","実績無し",IF(AW82="×","未入力箇所あり",IF(AV82="×","期間が違います","○"))))</f>
        <v>未入力箇所あり</v>
      </c>
      <c r="AK81" s="1698"/>
      <c r="AL81" s="1698"/>
      <c r="AM81" s="1698"/>
      <c r="AN81" s="485"/>
      <c r="AQ81" s="405"/>
      <c r="AR81" s="405"/>
      <c r="AS81" s="1694" t="s">
        <v>789</v>
      </c>
      <c r="AT81" s="1695"/>
      <c r="AU81" s="471" t="s">
        <v>790</v>
      </c>
      <c r="AV81" s="486" t="s">
        <v>788</v>
      </c>
      <c r="AW81" s="467" t="s">
        <v>791</v>
      </c>
      <c r="AX81" s="471" t="s">
        <v>792</v>
      </c>
      <c r="AY81" s="665" t="s">
        <v>1143</v>
      </c>
    </row>
    <row r="82" spans="3:51" ht="17.25" hidden="1" customHeight="1">
      <c r="C82" s="421" t="str">
        <f t="shared" si="2"/>
        <v>－</v>
      </c>
      <c r="E82" s="1728"/>
      <c r="F82" s="1718" t="s">
        <v>763</v>
      </c>
      <c r="G82" s="1719"/>
      <c r="H82" s="1719"/>
      <c r="I82" s="1719"/>
      <c r="J82" s="1720"/>
      <c r="K82" s="670" t="s">
        <v>929</v>
      </c>
      <c r="L82" s="1721"/>
      <c r="M82" s="1721"/>
      <c r="N82" s="474" t="s">
        <v>5</v>
      </c>
      <c r="O82" s="1721"/>
      <c r="P82" s="1721"/>
      <c r="Q82" s="474" t="s">
        <v>493</v>
      </c>
      <c r="R82" s="1721"/>
      <c r="S82" s="1721"/>
      <c r="T82" s="1722" t="s">
        <v>7</v>
      </c>
      <c r="U82" s="1722"/>
      <c r="V82" s="1722"/>
      <c r="W82" s="1722"/>
      <c r="X82" s="1722"/>
      <c r="Y82" s="1722"/>
      <c r="Z82" s="1722"/>
      <c r="AA82" s="1722"/>
      <c r="AB82" s="1722"/>
      <c r="AC82" s="1722"/>
      <c r="AD82" s="1722"/>
      <c r="AE82" s="1723"/>
      <c r="AF82" s="1742"/>
      <c r="AG82" s="1743"/>
      <c r="AH82" s="1743"/>
      <c r="AI82" s="1744"/>
      <c r="AJ82" s="1697"/>
      <c r="AK82" s="1698"/>
      <c r="AL82" s="1698"/>
      <c r="AM82" s="1698"/>
      <c r="AN82" s="485"/>
      <c r="AQ82" s="405"/>
      <c r="AR82" s="405"/>
      <c r="AS82" s="487" t="s">
        <v>784</v>
      </c>
      <c r="AT82" s="478" t="str">
        <f>IF(AY82=1,IF(K82="Ｈ",DATE(L82+1988,O82,R82),DATE(L82+2018,O82,R82)),"空欄あり")</f>
        <v>空欄あり</v>
      </c>
      <c r="AU82" s="488" t="str">
        <f>IF(AND(AT82&gt;=$AV$15,AT82&lt;=$AX$15),"○","×")</f>
        <v>×</v>
      </c>
      <c r="AV82" s="1696" t="str">
        <f>IF(AND(AU82="○",AU83="○"),"○","×")</f>
        <v>×</v>
      </c>
      <c r="AW82" s="1670" t="str">
        <f>IF(OR(K79="",K81="",L82="",O82="",R82="",L83="",O83="",R83="",W83="",Z83="",AC83="",AF81=""),"×","○")</f>
        <v>×</v>
      </c>
      <c r="AX82" s="1670" t="str">
        <f>IF(AJ81="○",AF81,"")</f>
        <v/>
      </c>
      <c r="AY82" s="1670">
        <f>IF(OR(K79="",K81="",L82="",O82="",R82="",L83="",O83="",R83="",W83="",Z83="",AC83="",AF81=""),0,1)</f>
        <v>0</v>
      </c>
    </row>
    <row r="83" spans="3:51" ht="17.25" hidden="1" customHeight="1">
      <c r="C83" s="421" t="str">
        <f t="shared" si="2"/>
        <v>－</v>
      </c>
      <c r="E83" s="1729"/>
      <c r="F83" s="1724" t="s">
        <v>764</v>
      </c>
      <c r="G83" s="1725"/>
      <c r="H83" s="1725"/>
      <c r="I83" s="1725"/>
      <c r="J83" s="1726"/>
      <c r="K83" s="670" t="s">
        <v>929</v>
      </c>
      <c r="L83" s="1713"/>
      <c r="M83" s="1713"/>
      <c r="N83" s="489" t="s">
        <v>5</v>
      </c>
      <c r="O83" s="1713"/>
      <c r="P83" s="1713"/>
      <c r="Q83" s="489" t="s">
        <v>493</v>
      </c>
      <c r="R83" s="1713"/>
      <c r="S83" s="1713"/>
      <c r="T83" s="489" t="s">
        <v>7</v>
      </c>
      <c r="U83" s="489" t="s">
        <v>752</v>
      </c>
      <c r="V83" s="672" t="s">
        <v>929</v>
      </c>
      <c r="W83" s="1713"/>
      <c r="X83" s="1713"/>
      <c r="Y83" s="489" t="s">
        <v>5</v>
      </c>
      <c r="Z83" s="1713"/>
      <c r="AA83" s="1713"/>
      <c r="AB83" s="489" t="s">
        <v>493</v>
      </c>
      <c r="AC83" s="1713"/>
      <c r="AD83" s="1713"/>
      <c r="AE83" s="490" t="s">
        <v>7</v>
      </c>
      <c r="AF83" s="1745"/>
      <c r="AG83" s="1746"/>
      <c r="AH83" s="1746"/>
      <c r="AI83" s="1747"/>
      <c r="AJ83" s="1697"/>
      <c r="AK83" s="1698"/>
      <c r="AL83" s="1698"/>
      <c r="AM83" s="1698"/>
      <c r="AN83" s="485"/>
      <c r="AQ83" s="405"/>
      <c r="AR83" s="405"/>
      <c r="AS83" s="487" t="s">
        <v>785</v>
      </c>
      <c r="AT83" s="478" t="str">
        <f>IF(AY82=1,IF(V83="Ｈ",DATE(W83+1988,Z83,AC83),DATE(W83+2018,Z83,AC83)),"空欄あり")</f>
        <v>空欄あり</v>
      </c>
      <c r="AU83" s="488" t="str">
        <f>IF(AND(AT83&gt;=$AV$15,AT83&lt;=$AX$15),"○","×")</f>
        <v>×</v>
      </c>
      <c r="AV83" s="1696"/>
      <c r="AW83" s="1670"/>
      <c r="AX83" s="1670"/>
      <c r="AY83" s="1670"/>
    </row>
    <row r="84" spans="3:51" ht="17.25" hidden="1" customHeight="1">
      <c r="C84" s="421" t="str">
        <f t="shared" si="2"/>
        <v>－</v>
      </c>
      <c r="E84" s="1727" t="s">
        <v>766</v>
      </c>
      <c r="F84" s="1730" t="s">
        <v>759</v>
      </c>
      <c r="G84" s="1731"/>
      <c r="H84" s="1731"/>
      <c r="I84" s="1731"/>
      <c r="J84" s="1732"/>
      <c r="K84" s="1714"/>
      <c r="L84" s="1715"/>
      <c r="M84" s="1715"/>
      <c r="N84" s="1715"/>
      <c r="O84" s="1715"/>
      <c r="P84" s="1715"/>
      <c r="Q84" s="1715"/>
      <c r="R84" s="1715"/>
      <c r="S84" s="1715"/>
      <c r="T84" s="1715"/>
      <c r="U84" s="1715"/>
      <c r="V84" s="1715"/>
      <c r="W84" s="481"/>
      <c r="X84" s="603" t="s">
        <v>1042</v>
      </c>
      <c r="Y84" s="481"/>
      <c r="Z84" s="481"/>
      <c r="AA84" s="483"/>
      <c r="AB84" s="484"/>
      <c r="AC84" s="484"/>
      <c r="AD84" s="484"/>
      <c r="AE84" s="484"/>
      <c r="AF84" s="1630" t="s">
        <v>760</v>
      </c>
      <c r="AG84" s="1631"/>
      <c r="AH84" s="1631"/>
      <c r="AI84" s="1650"/>
      <c r="AJ84" s="491"/>
      <c r="AK84" s="492"/>
      <c r="AL84" s="493"/>
      <c r="AM84" s="493"/>
      <c r="AN84" s="493"/>
      <c r="AQ84" s="405"/>
      <c r="AR84" s="405"/>
      <c r="AS84" s="405"/>
      <c r="AT84" s="405"/>
      <c r="AU84" s="405"/>
      <c r="AV84" s="472"/>
      <c r="AW84" s="405"/>
      <c r="AX84" s="405"/>
    </row>
    <row r="85" spans="3:51" ht="17.25" hidden="1" customHeight="1">
      <c r="C85" s="421" t="str">
        <f t="shared" si="2"/>
        <v>－</v>
      </c>
      <c r="E85" s="1728"/>
      <c r="F85" s="1718" t="s">
        <v>761</v>
      </c>
      <c r="G85" s="1719"/>
      <c r="H85" s="1719"/>
      <c r="I85" s="1719"/>
      <c r="J85" s="1720"/>
      <c r="K85" s="1748" t="str">
        <f>CONCATENATE(①入力票!D17,"(本業種以外は対象となりませんのでご注意ください)")</f>
        <v>一般土木，管２種(本業種以外は対象となりませんのでご注意ください)</v>
      </c>
      <c r="L85" s="1749"/>
      <c r="M85" s="1749"/>
      <c r="N85" s="1749"/>
      <c r="O85" s="1749"/>
      <c r="P85" s="1749"/>
      <c r="Q85" s="1749"/>
      <c r="R85" s="1749"/>
      <c r="S85" s="1749"/>
      <c r="T85" s="1749"/>
      <c r="U85" s="1749"/>
      <c r="V85" s="1749"/>
      <c r="W85" s="1749"/>
      <c r="X85" s="1749"/>
      <c r="Y85" s="1749"/>
      <c r="Z85" s="1749"/>
      <c r="AA85" s="1749"/>
      <c r="AB85" s="1749"/>
      <c r="AC85" s="1749"/>
      <c r="AD85" s="1749"/>
      <c r="AE85" s="1750"/>
      <c r="AF85" s="1632"/>
      <c r="AG85" s="1633"/>
      <c r="AH85" s="1633"/>
      <c r="AI85" s="1651"/>
      <c r="AJ85" s="491"/>
      <c r="AK85" s="492"/>
      <c r="AL85" s="493"/>
      <c r="AM85" s="493"/>
      <c r="AN85" s="493"/>
      <c r="AQ85" s="405"/>
      <c r="AR85" s="405"/>
      <c r="AS85" s="405"/>
      <c r="AT85" s="405"/>
      <c r="AU85" s="405"/>
      <c r="AV85" s="472"/>
      <c r="AW85" s="405"/>
      <c r="AX85" s="405"/>
    </row>
    <row r="86" spans="3:51" ht="17.25" hidden="1" customHeight="1">
      <c r="C86" s="421" t="str">
        <f t="shared" si="2"/>
        <v>－</v>
      </c>
      <c r="E86" s="1728"/>
      <c r="F86" s="1718" t="s">
        <v>762</v>
      </c>
      <c r="G86" s="1719"/>
      <c r="H86" s="1719"/>
      <c r="I86" s="1719"/>
      <c r="J86" s="1720"/>
      <c r="K86" s="1736"/>
      <c r="L86" s="1737"/>
      <c r="M86" s="1737"/>
      <c r="N86" s="1737"/>
      <c r="O86" s="1737"/>
      <c r="P86" s="1737"/>
      <c r="Q86" s="1737"/>
      <c r="R86" s="1737"/>
      <c r="S86" s="1737"/>
      <c r="T86" s="1737"/>
      <c r="U86" s="1737"/>
      <c r="V86" s="1737"/>
      <c r="W86" s="1737"/>
      <c r="X86" s="1737"/>
      <c r="Y86" s="1737"/>
      <c r="Z86" s="1737"/>
      <c r="AA86" s="1737"/>
      <c r="AB86" s="1737"/>
      <c r="AC86" s="1737"/>
      <c r="AD86" s="1737"/>
      <c r="AE86" s="1738"/>
      <c r="AF86" s="1739"/>
      <c r="AG86" s="1740"/>
      <c r="AH86" s="1740"/>
      <c r="AI86" s="1741"/>
      <c r="AJ86" s="1697" t="str">
        <f>IF(K72="実績無し","実績無し",IF(K84="実績無し","実績無し",IF(AW87="×","未入力箇所あり",IF(AV87="×","期間が違います","○"))))</f>
        <v>未入力箇所あり</v>
      </c>
      <c r="AK86" s="1698"/>
      <c r="AL86" s="1698"/>
      <c r="AM86" s="1698"/>
      <c r="AN86" s="485"/>
      <c r="AQ86" s="405"/>
      <c r="AR86" s="405"/>
      <c r="AS86" s="1694" t="s">
        <v>789</v>
      </c>
      <c r="AT86" s="1695"/>
      <c r="AU86" s="471" t="s">
        <v>790</v>
      </c>
      <c r="AV86" s="486" t="s">
        <v>788</v>
      </c>
      <c r="AW86" s="467" t="s">
        <v>791</v>
      </c>
      <c r="AX86" s="471" t="s">
        <v>792</v>
      </c>
      <c r="AY86" s="665" t="s">
        <v>1143</v>
      </c>
    </row>
    <row r="87" spans="3:51" ht="17.25" hidden="1" customHeight="1">
      <c r="C87" s="421" t="str">
        <f t="shared" si="2"/>
        <v>－</v>
      </c>
      <c r="E87" s="1728"/>
      <c r="F87" s="1718" t="s">
        <v>763</v>
      </c>
      <c r="G87" s="1719"/>
      <c r="H87" s="1719"/>
      <c r="I87" s="1719"/>
      <c r="J87" s="1720"/>
      <c r="K87" s="670" t="s">
        <v>929</v>
      </c>
      <c r="L87" s="1721"/>
      <c r="M87" s="1721"/>
      <c r="N87" s="474" t="s">
        <v>5</v>
      </c>
      <c r="O87" s="1721"/>
      <c r="P87" s="1721"/>
      <c r="Q87" s="474" t="s">
        <v>493</v>
      </c>
      <c r="R87" s="1721"/>
      <c r="S87" s="1721"/>
      <c r="T87" s="1722" t="s">
        <v>7</v>
      </c>
      <c r="U87" s="1722"/>
      <c r="V87" s="1722"/>
      <c r="W87" s="1722"/>
      <c r="X87" s="1722"/>
      <c r="Y87" s="1722"/>
      <c r="Z87" s="1722"/>
      <c r="AA87" s="1722"/>
      <c r="AB87" s="1722"/>
      <c r="AC87" s="1722"/>
      <c r="AD87" s="1722"/>
      <c r="AE87" s="1723"/>
      <c r="AF87" s="1742"/>
      <c r="AG87" s="1743"/>
      <c r="AH87" s="1743"/>
      <c r="AI87" s="1744"/>
      <c r="AJ87" s="1697"/>
      <c r="AK87" s="1698"/>
      <c r="AL87" s="1698"/>
      <c r="AM87" s="1698"/>
      <c r="AN87" s="485"/>
      <c r="AQ87" s="405"/>
      <c r="AR87" s="405"/>
      <c r="AS87" s="487" t="s">
        <v>784</v>
      </c>
      <c r="AT87" s="478" t="str">
        <f>IF(AY87=1,IF(K87="Ｈ",DATE(L87+1988,O87,R87),DATE(L87+2018,O87,R87)),"空欄あり")</f>
        <v>空欄あり</v>
      </c>
      <c r="AU87" s="488" t="str">
        <f>IF(AND(AT87&gt;=$AV$15,AT87&lt;=$AX$15),"○","×")</f>
        <v>×</v>
      </c>
      <c r="AV87" s="1696" t="str">
        <f>IF(AND(AU87="○",AU88="○"),"○","×")</f>
        <v>×</v>
      </c>
      <c r="AW87" s="1670" t="str">
        <f>IF(OR(K84="",K86="",L87="",O87="",R87="",L88="",O88="",R88="",W88="",Z88="",AC88="",AF86=""),"×","○")</f>
        <v>×</v>
      </c>
      <c r="AX87" s="1670" t="str">
        <f>IF(AJ86="○",AF86,"")</f>
        <v/>
      </c>
      <c r="AY87" s="1670">
        <f>IF(OR(K84="",K86="",L87="",O87="",R87="",L88="",O88="",R88="",W88="",Z88="",AC88="",AF86=""),0,1)</f>
        <v>0</v>
      </c>
    </row>
    <row r="88" spans="3:51" ht="17.25" hidden="1" customHeight="1">
      <c r="C88" s="421" t="str">
        <f t="shared" si="2"/>
        <v>－</v>
      </c>
      <c r="E88" s="1729"/>
      <c r="F88" s="1724" t="s">
        <v>764</v>
      </c>
      <c r="G88" s="1725"/>
      <c r="H88" s="1725"/>
      <c r="I88" s="1725"/>
      <c r="J88" s="1726"/>
      <c r="K88" s="671" t="s">
        <v>929</v>
      </c>
      <c r="L88" s="1713"/>
      <c r="M88" s="1713"/>
      <c r="N88" s="489" t="s">
        <v>5</v>
      </c>
      <c r="O88" s="1713"/>
      <c r="P88" s="1713"/>
      <c r="Q88" s="489" t="s">
        <v>493</v>
      </c>
      <c r="R88" s="1713"/>
      <c r="S88" s="1713"/>
      <c r="T88" s="489" t="s">
        <v>7</v>
      </c>
      <c r="U88" s="489" t="s">
        <v>752</v>
      </c>
      <c r="V88" s="672" t="s">
        <v>929</v>
      </c>
      <c r="W88" s="1713"/>
      <c r="X88" s="1713"/>
      <c r="Y88" s="489" t="s">
        <v>5</v>
      </c>
      <c r="Z88" s="1713"/>
      <c r="AA88" s="1713"/>
      <c r="AB88" s="489" t="s">
        <v>493</v>
      </c>
      <c r="AC88" s="1713"/>
      <c r="AD88" s="1713"/>
      <c r="AE88" s="490" t="s">
        <v>7</v>
      </c>
      <c r="AF88" s="1745"/>
      <c r="AG88" s="1746"/>
      <c r="AH88" s="1746"/>
      <c r="AI88" s="1747"/>
      <c r="AJ88" s="1697"/>
      <c r="AK88" s="1698"/>
      <c r="AL88" s="1698"/>
      <c r="AM88" s="1698"/>
      <c r="AN88" s="485"/>
      <c r="AQ88" s="405"/>
      <c r="AR88" s="405"/>
      <c r="AS88" s="487" t="s">
        <v>785</v>
      </c>
      <c r="AT88" s="478" t="str">
        <f>IF(AY87=1,IF(V88="Ｈ",DATE(W88+1988,Z88,AC88),DATE(W88+2018,Z88,AC88)),"空欄あり")</f>
        <v>空欄あり</v>
      </c>
      <c r="AU88" s="488" t="str">
        <f>IF(AND(AT88&gt;=$AV$15,AT88&lt;=$AX$15),"○","×")</f>
        <v>×</v>
      </c>
      <c r="AV88" s="1696"/>
      <c r="AW88" s="1670"/>
      <c r="AX88" s="1670"/>
      <c r="AY88" s="1670"/>
    </row>
    <row r="89" spans="3:51" ht="13.5" hidden="1">
      <c r="C89" s="421" t="str">
        <f t="shared" si="2"/>
        <v>－</v>
      </c>
      <c r="E89" s="408"/>
      <c r="F89" s="408"/>
      <c r="G89" s="408"/>
      <c r="H89" s="408"/>
      <c r="I89" s="453"/>
      <c r="J89" s="453"/>
      <c r="K89" s="453"/>
      <c r="L89" s="453"/>
      <c r="M89" s="453"/>
      <c r="N89" s="453"/>
      <c r="O89" s="453"/>
      <c r="P89" s="453"/>
      <c r="Q89" s="453"/>
      <c r="R89" s="453"/>
      <c r="S89" s="453"/>
      <c r="T89" s="453"/>
      <c r="U89" s="453"/>
      <c r="V89" s="453"/>
      <c r="W89" s="453"/>
      <c r="X89" s="453"/>
      <c r="Y89" s="453"/>
      <c r="Z89" s="453"/>
      <c r="AA89" s="452"/>
      <c r="AB89" s="427"/>
      <c r="AC89" s="427"/>
      <c r="AD89" s="427"/>
      <c r="AF89" s="427"/>
      <c r="AG89" s="427"/>
      <c r="AI89" s="452"/>
      <c r="AJ89" s="452"/>
      <c r="AK89" s="452"/>
      <c r="AL89" s="452"/>
      <c r="AM89" s="452"/>
      <c r="AN89" s="452"/>
      <c r="AQ89" s="405"/>
      <c r="AR89" s="405"/>
      <c r="AS89" s="405"/>
      <c r="AT89" s="405"/>
      <c r="AU89" s="405"/>
      <c r="AV89" s="405"/>
    </row>
    <row r="90" spans="3:51" ht="13.5" hidden="1">
      <c r="C90" s="421" t="str">
        <f t="shared" si="2"/>
        <v>－</v>
      </c>
      <c r="E90" s="408"/>
      <c r="F90" s="453" t="s">
        <v>767</v>
      </c>
      <c r="G90" s="408"/>
      <c r="H90" s="408"/>
      <c r="I90" s="453"/>
      <c r="J90" s="453"/>
      <c r="K90" s="453"/>
      <c r="L90" s="453"/>
      <c r="M90" s="453"/>
      <c r="N90" s="453"/>
      <c r="O90" s="453"/>
      <c r="P90" s="453"/>
      <c r="Q90" s="453"/>
      <c r="R90" s="453"/>
      <c r="S90" s="453"/>
      <c r="T90" s="453"/>
      <c r="U90" s="453"/>
      <c r="V90" s="453"/>
      <c r="W90" s="453"/>
      <c r="X90" s="453"/>
      <c r="Y90" s="453"/>
      <c r="Z90" s="453"/>
      <c r="AA90" s="452"/>
      <c r="AB90" s="427"/>
      <c r="AC90" s="427"/>
      <c r="AD90" s="427"/>
      <c r="AF90" s="427"/>
      <c r="AG90" s="427"/>
      <c r="AI90" s="452"/>
      <c r="AJ90" s="452"/>
      <c r="AK90" s="452"/>
      <c r="AL90" s="452"/>
      <c r="AM90" s="452"/>
      <c r="AN90" s="452"/>
      <c r="AQ90" s="405"/>
      <c r="AR90" s="405"/>
      <c r="AS90" s="405"/>
      <c r="AT90" s="405"/>
      <c r="AU90" s="405"/>
      <c r="AV90" s="405"/>
    </row>
    <row r="91" spans="3:51" ht="12.75" hidden="1" customHeight="1">
      <c r="C91" s="421" t="str">
        <f t="shared" si="2"/>
        <v>－</v>
      </c>
      <c r="E91" s="408"/>
      <c r="F91" s="1699" t="str">
        <f>IF(AF86=0,"原則３件記載です。漏れはありませんか？","提出前に記載内容を改めてご確認下さい")</f>
        <v>原則３件記載です。漏れはありませんか？</v>
      </c>
      <c r="G91" s="1700"/>
      <c r="H91" s="1700"/>
      <c r="I91" s="1700"/>
      <c r="J91" s="1700"/>
      <c r="K91" s="1700"/>
      <c r="L91" s="1700"/>
      <c r="M91" s="1700"/>
      <c r="N91" s="1700"/>
      <c r="O91" s="1700"/>
      <c r="P91" s="1700"/>
      <c r="Q91" s="1700"/>
      <c r="R91" s="1700"/>
      <c r="S91" s="1700"/>
      <c r="T91" s="1700"/>
      <c r="U91" s="1700"/>
      <c r="V91" s="1700"/>
      <c r="W91" s="1700"/>
      <c r="X91" s="1700"/>
      <c r="Y91" s="1700"/>
      <c r="Z91" s="1701"/>
      <c r="AA91" s="452"/>
      <c r="AB91" s="1555" t="s">
        <v>768</v>
      </c>
      <c r="AC91" s="1520"/>
      <c r="AD91" s="1520"/>
      <c r="AE91" s="1520"/>
      <c r="AF91" s="1707" t="e">
        <f>IF(K72="実績無し",65,ROUND(AVERAGE(AX77,AX82,AX87),2))</f>
        <v>#DIV/0!</v>
      </c>
      <c r="AG91" s="1708"/>
      <c r="AH91" s="1708"/>
      <c r="AI91" s="1709"/>
      <c r="AJ91" s="452"/>
      <c r="AK91" s="452"/>
      <c r="AL91" s="452"/>
      <c r="AM91" s="452"/>
      <c r="AN91" s="452"/>
      <c r="AQ91" s="405"/>
      <c r="AR91" s="405"/>
      <c r="AS91" s="405"/>
      <c r="AT91" s="405"/>
      <c r="AU91" s="405"/>
      <c r="AV91" s="405"/>
    </row>
    <row r="92" spans="3:51" ht="13.5" hidden="1" customHeight="1" thickBot="1">
      <c r="C92" s="421" t="str">
        <f t="shared" si="2"/>
        <v>－</v>
      </c>
      <c r="E92" s="408"/>
      <c r="F92" s="1702"/>
      <c r="G92" s="1703"/>
      <c r="H92" s="1703"/>
      <c r="I92" s="1703"/>
      <c r="J92" s="1703"/>
      <c r="K92" s="1703"/>
      <c r="L92" s="1703"/>
      <c r="M92" s="1703"/>
      <c r="N92" s="1703"/>
      <c r="O92" s="1703"/>
      <c r="P92" s="1703"/>
      <c r="Q92" s="1703"/>
      <c r="R92" s="1703"/>
      <c r="S92" s="1703"/>
      <c r="T92" s="1703"/>
      <c r="U92" s="1703"/>
      <c r="V92" s="1703"/>
      <c r="W92" s="1703"/>
      <c r="X92" s="1703"/>
      <c r="Y92" s="1703"/>
      <c r="Z92" s="1704"/>
      <c r="AA92" s="452"/>
      <c r="AB92" s="1705"/>
      <c r="AC92" s="1706"/>
      <c r="AD92" s="1706"/>
      <c r="AE92" s="1706"/>
      <c r="AF92" s="1710"/>
      <c r="AG92" s="1711"/>
      <c r="AH92" s="1711"/>
      <c r="AI92" s="1712"/>
      <c r="AJ92" s="452"/>
      <c r="AK92" s="452"/>
      <c r="AL92" s="452"/>
      <c r="AM92" s="452"/>
      <c r="AN92" s="452"/>
      <c r="AQ92" s="405"/>
      <c r="AR92" s="405"/>
      <c r="AS92" s="405"/>
      <c r="AT92" s="405"/>
      <c r="AU92" s="405"/>
      <c r="AV92" s="405"/>
    </row>
    <row r="93" spans="3:51" ht="13.5" hidden="1">
      <c r="C93" s="421" t="str">
        <f t="shared" si="2"/>
        <v>－</v>
      </c>
      <c r="E93" s="408"/>
      <c r="F93" s="408"/>
      <c r="G93" s="408"/>
      <c r="H93" s="408"/>
      <c r="I93" s="453"/>
      <c r="J93" s="453"/>
      <c r="K93" s="453"/>
      <c r="L93" s="453"/>
      <c r="M93" s="453"/>
      <c r="N93" s="453"/>
      <c r="O93" s="453"/>
      <c r="P93" s="453"/>
      <c r="Q93" s="453"/>
      <c r="R93" s="453"/>
      <c r="S93" s="453"/>
      <c r="T93" s="453"/>
      <c r="U93" s="453"/>
      <c r="V93" s="453"/>
      <c r="W93" s="453"/>
      <c r="X93" s="453"/>
      <c r="Y93" s="453"/>
      <c r="Z93" s="453"/>
      <c r="AA93" s="452"/>
      <c r="AB93" s="427"/>
      <c r="AC93" s="427"/>
      <c r="AD93" s="427"/>
      <c r="AF93" s="427" t="s">
        <v>769</v>
      </c>
      <c r="AG93" s="427"/>
      <c r="AI93" s="452"/>
      <c r="AJ93" s="452"/>
      <c r="AK93" s="452"/>
      <c r="AL93" s="452"/>
      <c r="AM93" s="452"/>
      <c r="AN93" s="452"/>
      <c r="AQ93" s="405"/>
      <c r="AR93" s="405"/>
      <c r="AS93" s="405"/>
      <c r="AT93" s="405"/>
      <c r="AU93" s="405"/>
      <c r="AV93" s="405"/>
    </row>
    <row r="94" spans="3:51" ht="13.5" hidden="1">
      <c r="C94" s="421" t="str">
        <f t="shared" si="2"/>
        <v>－</v>
      </c>
      <c r="E94" s="408"/>
      <c r="F94" s="408"/>
      <c r="G94" s="408"/>
      <c r="H94" s="408"/>
      <c r="I94" s="453"/>
      <c r="J94" s="453"/>
      <c r="K94" s="453"/>
      <c r="L94" s="453"/>
      <c r="M94" s="453"/>
      <c r="N94" s="453"/>
      <c r="O94" s="453"/>
      <c r="P94" s="453"/>
      <c r="Q94" s="453"/>
      <c r="R94" s="453"/>
      <c r="S94" s="453"/>
      <c r="T94" s="453"/>
      <c r="U94" s="453"/>
      <c r="V94" s="453"/>
      <c r="W94" s="453"/>
      <c r="X94" s="453"/>
      <c r="Y94" s="453"/>
      <c r="Z94" s="453"/>
      <c r="AA94" s="452"/>
      <c r="AB94" s="427"/>
      <c r="AC94" s="427"/>
      <c r="AD94" s="427"/>
      <c r="AF94" s="427" t="s">
        <v>770</v>
      </c>
      <c r="AG94" s="427"/>
      <c r="AI94" s="452"/>
      <c r="AJ94" s="452"/>
      <c r="AK94" s="452"/>
      <c r="AL94" s="452"/>
      <c r="AM94" s="452"/>
      <c r="AN94" s="452"/>
      <c r="AQ94" s="405"/>
      <c r="AR94" s="405"/>
      <c r="AS94" s="405"/>
      <c r="AT94" s="405"/>
      <c r="AU94" s="405"/>
      <c r="AV94" s="405"/>
    </row>
    <row r="95" spans="3:51" ht="13.5" hidden="1">
      <c r="C95" s="421" t="str">
        <f t="shared" si="2"/>
        <v>－</v>
      </c>
      <c r="E95" s="408"/>
      <c r="F95" s="408"/>
      <c r="G95" s="408"/>
      <c r="H95" s="408"/>
      <c r="I95" s="453"/>
      <c r="J95" s="453"/>
      <c r="K95" s="453"/>
      <c r="L95" s="453"/>
      <c r="M95" s="453"/>
      <c r="N95" s="453"/>
      <c r="O95" s="453"/>
      <c r="P95" s="453"/>
      <c r="Q95" s="453"/>
      <c r="R95" s="453"/>
      <c r="S95" s="453"/>
      <c r="T95" s="453"/>
      <c r="U95" s="453"/>
      <c r="V95" s="453"/>
      <c r="W95" s="453"/>
      <c r="X95" s="453"/>
      <c r="Y95" s="453"/>
      <c r="Z95" s="453"/>
      <c r="AA95" s="452"/>
      <c r="AB95" s="427"/>
      <c r="AC95" s="427"/>
      <c r="AD95" s="427"/>
      <c r="AG95" s="427"/>
      <c r="AI95" s="452"/>
      <c r="AJ95" s="452"/>
      <c r="AK95" s="452"/>
      <c r="AL95" s="452"/>
      <c r="AM95" s="452"/>
      <c r="AN95" s="452"/>
      <c r="AQ95" s="405"/>
      <c r="AR95" s="405"/>
      <c r="AS95" s="405"/>
      <c r="AT95" s="405"/>
      <c r="AU95" s="405"/>
      <c r="AV95" s="405"/>
    </row>
    <row r="96" spans="3:51" ht="14.25" hidden="1" thickBot="1">
      <c r="C96" s="494" t="str">
        <f>IF(C5="－","－",IF(OR(①入力票!C10="４社ＪＶ",①入力票!C10="５社ＪＶ"),"○","－"))</f>
        <v>－</v>
      </c>
      <c r="E96" s="452" t="s">
        <v>756</v>
      </c>
      <c r="F96" s="408"/>
      <c r="G96" s="408"/>
      <c r="H96" s="408"/>
      <c r="I96" s="408"/>
      <c r="J96" s="408"/>
      <c r="K96" s="452"/>
      <c r="L96" s="452"/>
      <c r="M96" s="452"/>
      <c r="N96" s="452"/>
      <c r="O96" s="452"/>
      <c r="P96" s="452"/>
      <c r="Q96" s="452"/>
      <c r="R96" s="452"/>
      <c r="S96" s="452"/>
      <c r="T96" s="452"/>
      <c r="U96" s="452"/>
      <c r="V96" s="452"/>
      <c r="W96" s="452"/>
      <c r="X96" s="452"/>
      <c r="Y96" s="452"/>
      <c r="Z96" s="452"/>
      <c r="AA96" s="452"/>
      <c r="AB96" s="452"/>
      <c r="AC96" s="452"/>
      <c r="AD96" s="452"/>
      <c r="AE96" s="452"/>
      <c r="AF96" s="452"/>
      <c r="AG96" s="452"/>
      <c r="AH96" s="452"/>
      <c r="AI96" s="452"/>
      <c r="AJ96" s="452"/>
      <c r="AK96" s="452"/>
      <c r="AL96" s="452"/>
      <c r="AM96" s="452"/>
      <c r="AN96" s="452"/>
      <c r="AQ96" s="405"/>
      <c r="AR96" s="405"/>
      <c r="AS96" s="405"/>
      <c r="AT96" s="405"/>
      <c r="AU96" s="405"/>
      <c r="AV96" s="405"/>
    </row>
    <row r="97" spans="3:51" ht="17.25" hidden="1" customHeight="1">
      <c r="C97" s="421" t="str">
        <f>+$C$96</f>
        <v>－</v>
      </c>
      <c r="E97" s="1586" t="s">
        <v>773</v>
      </c>
      <c r="F97" s="1587"/>
      <c r="G97" s="1587"/>
      <c r="H97" s="1587"/>
      <c r="I97" s="1587"/>
      <c r="J97" s="1588"/>
      <c r="K97" s="1754"/>
      <c r="L97" s="1755"/>
      <c r="M97" s="1755"/>
      <c r="N97" s="1755"/>
      <c r="O97" s="1755"/>
      <c r="P97" s="1755"/>
      <c r="Q97" s="1755"/>
      <c r="R97" s="1755"/>
      <c r="S97" s="1755"/>
      <c r="T97" s="1755"/>
      <c r="U97" s="1755"/>
      <c r="V97" s="1755"/>
      <c r="W97" s="1755"/>
      <c r="X97" s="1755"/>
      <c r="Y97" s="1755"/>
      <c r="Z97" s="1755"/>
      <c r="AA97" s="1755"/>
      <c r="AB97" s="1755"/>
      <c r="AC97" s="1755"/>
      <c r="AD97" s="1755"/>
      <c r="AE97" s="1756"/>
      <c r="AG97" s="427"/>
      <c r="AI97" s="452"/>
      <c r="AJ97" s="452"/>
      <c r="AK97" s="452"/>
      <c r="AL97" s="452"/>
      <c r="AM97" s="452"/>
      <c r="AN97" s="452"/>
      <c r="AQ97" s="405"/>
      <c r="AR97" s="405"/>
      <c r="AS97" s="405"/>
      <c r="AT97" s="405"/>
      <c r="AU97" s="405"/>
      <c r="AV97" s="405"/>
    </row>
    <row r="98" spans="3:51" ht="17.25" hidden="1" customHeight="1">
      <c r="C98" s="421" t="str">
        <f t="shared" ref="C98:C121" si="3">+$C$96</f>
        <v>－</v>
      </c>
      <c r="E98" s="1586" t="s">
        <v>117</v>
      </c>
      <c r="F98" s="1587"/>
      <c r="G98" s="1587"/>
      <c r="H98" s="1587"/>
      <c r="I98" s="1587"/>
      <c r="J98" s="1588"/>
      <c r="K98" s="1685"/>
      <c r="L98" s="1686"/>
      <c r="M98" s="1686"/>
      <c r="N98" s="1686"/>
      <c r="O98" s="1686"/>
      <c r="P98" s="1686"/>
      <c r="Q98" s="1686"/>
      <c r="R98" s="1686"/>
      <c r="S98" s="1686"/>
      <c r="T98" s="1686"/>
      <c r="U98" s="1686"/>
      <c r="V98" s="1686"/>
      <c r="W98" s="480"/>
      <c r="X98" s="607" t="s">
        <v>1042</v>
      </c>
      <c r="Y98" s="463"/>
      <c r="Z98" s="463"/>
      <c r="AA98" s="463"/>
      <c r="AB98" s="463"/>
      <c r="AC98" s="463"/>
      <c r="AD98" s="463"/>
      <c r="AE98" s="464"/>
      <c r="AF98" s="427"/>
      <c r="AG98" s="427"/>
      <c r="AI98" s="452"/>
      <c r="AJ98" s="452"/>
      <c r="AK98" s="452"/>
      <c r="AL98" s="452"/>
      <c r="AM98" s="452"/>
      <c r="AN98" s="452"/>
      <c r="AQ98" s="405"/>
      <c r="AR98" s="405"/>
      <c r="AS98" s="405"/>
      <c r="AT98" s="405"/>
      <c r="AU98" s="405"/>
      <c r="AV98" s="405"/>
    </row>
    <row r="99" spans="3:51" s="455" customFormat="1" ht="17.25" hidden="1" customHeight="1">
      <c r="C99" s="421" t="str">
        <f t="shared" si="3"/>
        <v>－</v>
      </c>
      <c r="E99" s="453" t="s">
        <v>757</v>
      </c>
      <c r="F99" s="408"/>
      <c r="G99" s="408"/>
      <c r="H99" s="408"/>
      <c r="I99" s="408"/>
      <c r="J99" s="408"/>
      <c r="K99" s="453"/>
      <c r="L99" s="453"/>
      <c r="M99" s="453"/>
      <c r="N99" s="453"/>
      <c r="O99" s="453"/>
      <c r="P99" s="453"/>
      <c r="Q99" s="453"/>
      <c r="R99" s="453"/>
      <c r="S99" s="453"/>
      <c r="T99" s="453"/>
      <c r="U99" s="453"/>
      <c r="V99" s="453"/>
      <c r="W99" s="453"/>
      <c r="X99" s="453"/>
      <c r="Y99" s="453"/>
      <c r="Z99" s="453"/>
      <c r="AA99" s="456"/>
      <c r="AB99" s="427"/>
      <c r="AC99" s="427"/>
      <c r="AD99" s="427"/>
      <c r="AE99" s="427"/>
      <c r="AF99" s="427"/>
      <c r="AG99" s="427"/>
      <c r="AI99" s="456"/>
      <c r="AJ99" s="456"/>
      <c r="AK99" s="456"/>
      <c r="AL99" s="456"/>
      <c r="AM99" s="456"/>
      <c r="AN99" s="456"/>
    </row>
    <row r="100" spans="3:51" ht="17.25" hidden="1" customHeight="1">
      <c r="C100" s="421" t="str">
        <f t="shared" si="3"/>
        <v>－</v>
      </c>
      <c r="E100" s="1727" t="s">
        <v>758</v>
      </c>
      <c r="F100" s="1730" t="s">
        <v>759</v>
      </c>
      <c r="G100" s="1731"/>
      <c r="H100" s="1731"/>
      <c r="I100" s="1731"/>
      <c r="J100" s="1732"/>
      <c r="K100" s="1716" t="str">
        <f>IF(K98="","",IF(K98="実績有り","実績有り","実績無し"))</f>
        <v/>
      </c>
      <c r="L100" s="1717"/>
      <c r="M100" s="1717"/>
      <c r="N100" s="1717"/>
      <c r="O100" s="1717"/>
      <c r="P100" s="1717"/>
      <c r="Q100" s="1717"/>
      <c r="R100" s="1717"/>
      <c r="S100" s="1717"/>
      <c r="T100" s="1717"/>
      <c r="U100" s="1717"/>
      <c r="V100" s="1717"/>
      <c r="W100" s="481"/>
      <c r="X100" s="482"/>
      <c r="Y100" s="481"/>
      <c r="Z100" s="481"/>
      <c r="AA100" s="483"/>
      <c r="AB100" s="484"/>
      <c r="AC100" s="484"/>
      <c r="AD100" s="484"/>
      <c r="AE100" s="484"/>
      <c r="AF100" s="1630" t="s">
        <v>760</v>
      </c>
      <c r="AG100" s="1631"/>
      <c r="AH100" s="1631"/>
      <c r="AI100" s="1650"/>
      <c r="AJ100" s="427"/>
      <c r="AK100" s="456"/>
      <c r="AL100" s="452"/>
      <c r="AM100" s="452"/>
      <c r="AN100" s="452"/>
      <c r="AQ100" s="405"/>
      <c r="AR100" s="405"/>
      <c r="AS100" s="405"/>
      <c r="AT100" s="405"/>
      <c r="AU100" s="472"/>
      <c r="AV100" s="405"/>
    </row>
    <row r="101" spans="3:51" ht="17.25" hidden="1" customHeight="1">
      <c r="C101" s="421" t="str">
        <f t="shared" si="3"/>
        <v>－</v>
      </c>
      <c r="E101" s="1728"/>
      <c r="F101" s="1718" t="s">
        <v>761</v>
      </c>
      <c r="G101" s="1719"/>
      <c r="H101" s="1719"/>
      <c r="I101" s="1719"/>
      <c r="J101" s="1720"/>
      <c r="K101" s="1748" t="str">
        <f>CONCATENATE(①入力票!D17,"(本業種以外は対象となりませんのでご注意ください)")</f>
        <v>一般土木，管２種(本業種以外は対象となりませんのでご注意ください)</v>
      </c>
      <c r="L101" s="1749"/>
      <c r="M101" s="1749"/>
      <c r="N101" s="1749"/>
      <c r="O101" s="1749"/>
      <c r="P101" s="1749"/>
      <c r="Q101" s="1749"/>
      <c r="R101" s="1749"/>
      <c r="S101" s="1749"/>
      <c r="T101" s="1749"/>
      <c r="U101" s="1749"/>
      <c r="V101" s="1749"/>
      <c r="W101" s="1749"/>
      <c r="X101" s="1749"/>
      <c r="Y101" s="1749"/>
      <c r="Z101" s="1749"/>
      <c r="AA101" s="1749"/>
      <c r="AB101" s="1749"/>
      <c r="AC101" s="1749"/>
      <c r="AD101" s="1749"/>
      <c r="AE101" s="1750"/>
      <c r="AF101" s="1632"/>
      <c r="AG101" s="1633"/>
      <c r="AH101" s="1633"/>
      <c r="AI101" s="1651"/>
      <c r="AJ101" s="427"/>
      <c r="AK101" s="456"/>
      <c r="AL101" s="452"/>
      <c r="AM101" s="452"/>
      <c r="AN101" s="452"/>
      <c r="AQ101" s="405"/>
      <c r="AR101" s="405"/>
      <c r="AS101" s="405"/>
      <c r="AT101" s="405"/>
      <c r="AU101" s="472"/>
      <c r="AV101" s="405"/>
    </row>
    <row r="102" spans="3:51" ht="17.25" hidden="1" customHeight="1">
      <c r="C102" s="421" t="str">
        <f t="shared" si="3"/>
        <v>－</v>
      </c>
      <c r="E102" s="1728"/>
      <c r="F102" s="1718" t="s">
        <v>762</v>
      </c>
      <c r="G102" s="1719"/>
      <c r="H102" s="1719"/>
      <c r="I102" s="1719"/>
      <c r="J102" s="1720"/>
      <c r="K102" s="1751"/>
      <c r="L102" s="1752"/>
      <c r="M102" s="1752"/>
      <c r="N102" s="1752"/>
      <c r="O102" s="1752"/>
      <c r="P102" s="1752"/>
      <c r="Q102" s="1752"/>
      <c r="R102" s="1752"/>
      <c r="S102" s="1752"/>
      <c r="T102" s="1752"/>
      <c r="U102" s="1752"/>
      <c r="V102" s="1752"/>
      <c r="W102" s="1752"/>
      <c r="X102" s="1752"/>
      <c r="Y102" s="1752"/>
      <c r="Z102" s="1752"/>
      <c r="AA102" s="1752"/>
      <c r="AB102" s="1752"/>
      <c r="AC102" s="1752"/>
      <c r="AD102" s="1752"/>
      <c r="AE102" s="1753"/>
      <c r="AF102" s="1739"/>
      <c r="AG102" s="1740"/>
      <c r="AH102" s="1740"/>
      <c r="AI102" s="1741"/>
      <c r="AJ102" s="1697" t="str">
        <f>IF(K100="実績無し","実績無し",IF(AW103="×","未入力箇所あり",IF(AV103="×","期間が違います","○")))</f>
        <v>未入力箇所あり</v>
      </c>
      <c r="AK102" s="1698"/>
      <c r="AL102" s="1698"/>
      <c r="AM102" s="1698"/>
      <c r="AN102" s="485"/>
      <c r="AQ102" s="405"/>
      <c r="AR102" s="405"/>
      <c r="AS102" s="1694" t="s">
        <v>789</v>
      </c>
      <c r="AT102" s="1695"/>
      <c r="AU102" s="471" t="s">
        <v>790</v>
      </c>
      <c r="AV102" s="486" t="s">
        <v>788</v>
      </c>
      <c r="AW102" s="467" t="s">
        <v>791</v>
      </c>
      <c r="AX102" s="471" t="s">
        <v>792</v>
      </c>
      <c r="AY102" s="665" t="s">
        <v>1143</v>
      </c>
    </row>
    <row r="103" spans="3:51" ht="17.25" hidden="1" customHeight="1">
      <c r="C103" s="421" t="str">
        <f t="shared" si="3"/>
        <v>－</v>
      </c>
      <c r="E103" s="1728"/>
      <c r="F103" s="1718" t="s">
        <v>763</v>
      </c>
      <c r="G103" s="1719"/>
      <c r="H103" s="1719"/>
      <c r="I103" s="1719"/>
      <c r="J103" s="1720"/>
      <c r="K103" s="670" t="s">
        <v>929</v>
      </c>
      <c r="L103" s="1721"/>
      <c r="M103" s="1721"/>
      <c r="N103" s="474" t="s">
        <v>5</v>
      </c>
      <c r="O103" s="1721"/>
      <c r="P103" s="1721"/>
      <c r="Q103" s="474" t="s">
        <v>493</v>
      </c>
      <c r="R103" s="1721"/>
      <c r="S103" s="1721"/>
      <c r="T103" s="1722" t="s">
        <v>7</v>
      </c>
      <c r="U103" s="1722"/>
      <c r="V103" s="1722"/>
      <c r="W103" s="1722"/>
      <c r="X103" s="1722"/>
      <c r="Y103" s="1722"/>
      <c r="Z103" s="1722"/>
      <c r="AA103" s="1722"/>
      <c r="AB103" s="1722"/>
      <c r="AC103" s="1722"/>
      <c r="AD103" s="1722"/>
      <c r="AE103" s="1723"/>
      <c r="AF103" s="1742"/>
      <c r="AG103" s="1743"/>
      <c r="AH103" s="1743"/>
      <c r="AI103" s="1744"/>
      <c r="AJ103" s="1697"/>
      <c r="AK103" s="1698"/>
      <c r="AL103" s="1698"/>
      <c r="AM103" s="1698"/>
      <c r="AN103" s="485"/>
      <c r="AQ103" s="405"/>
      <c r="AR103" s="405"/>
      <c r="AS103" s="487" t="s">
        <v>784</v>
      </c>
      <c r="AT103" s="478" t="str">
        <f>IF(AY103=1,IF(K103="Ｈ",DATE(L103+1988,O103,R103),DATE(L103+2018,O103,R103)),"空欄あり")</f>
        <v>空欄あり</v>
      </c>
      <c r="AU103" s="488" t="str">
        <f>IF(AND(AT103&gt;=$AV$15,AT103&lt;=$AX$15),"○","×")</f>
        <v>×</v>
      </c>
      <c r="AV103" s="1696" t="str">
        <f>IF(AND(AU103="○",AU104="○"),"○","×")</f>
        <v>×</v>
      </c>
      <c r="AW103" s="1670" t="str">
        <f>IF(OR(K100="",K102="",L103="",O103="",R103="",L104="",O104="",R104="",W104="",Z104="",AC104="",AF102=""),"×","○")</f>
        <v>×</v>
      </c>
      <c r="AX103" s="1670" t="str">
        <f>IF(AJ102="○",AF102,"")</f>
        <v/>
      </c>
      <c r="AY103" s="1670">
        <f>IF(OR(K100="",K102="",L103="",O103="",R103="",L104="",O104="",R104="",W104="",Z104="",AC104="",AF102=""),0,1)</f>
        <v>0</v>
      </c>
    </row>
    <row r="104" spans="3:51" ht="17.25" hidden="1" customHeight="1">
      <c r="C104" s="421" t="str">
        <f t="shared" si="3"/>
        <v>－</v>
      </c>
      <c r="E104" s="1729"/>
      <c r="F104" s="1724" t="s">
        <v>764</v>
      </c>
      <c r="G104" s="1725"/>
      <c r="H104" s="1725"/>
      <c r="I104" s="1725"/>
      <c r="J104" s="1726"/>
      <c r="K104" s="670" t="s">
        <v>929</v>
      </c>
      <c r="L104" s="1713"/>
      <c r="M104" s="1713"/>
      <c r="N104" s="489" t="s">
        <v>5</v>
      </c>
      <c r="O104" s="1713"/>
      <c r="P104" s="1713"/>
      <c r="Q104" s="489" t="s">
        <v>493</v>
      </c>
      <c r="R104" s="1713"/>
      <c r="S104" s="1713"/>
      <c r="T104" s="489" t="s">
        <v>7</v>
      </c>
      <c r="U104" s="489" t="s">
        <v>752</v>
      </c>
      <c r="V104" s="672" t="s">
        <v>929</v>
      </c>
      <c r="W104" s="1713"/>
      <c r="X104" s="1713"/>
      <c r="Y104" s="489" t="s">
        <v>5</v>
      </c>
      <c r="Z104" s="1713"/>
      <c r="AA104" s="1713"/>
      <c r="AB104" s="489" t="s">
        <v>493</v>
      </c>
      <c r="AC104" s="1713"/>
      <c r="AD104" s="1713"/>
      <c r="AE104" s="490" t="s">
        <v>7</v>
      </c>
      <c r="AF104" s="1745"/>
      <c r="AG104" s="1746"/>
      <c r="AH104" s="1746"/>
      <c r="AI104" s="1747"/>
      <c r="AJ104" s="1697"/>
      <c r="AK104" s="1698"/>
      <c r="AL104" s="1698"/>
      <c r="AM104" s="1698"/>
      <c r="AN104" s="485"/>
      <c r="AQ104" s="405"/>
      <c r="AR104" s="405"/>
      <c r="AS104" s="487" t="s">
        <v>785</v>
      </c>
      <c r="AT104" s="478" t="str">
        <f>IF(AY103=1,IF(V104="Ｈ",DATE(W104+1988,Z104,AC104),DATE(W104+2018,Z104,AC104)),"空欄あり")</f>
        <v>空欄あり</v>
      </c>
      <c r="AU104" s="488" t="str">
        <f>IF(AND(AT104&gt;=$AV$15,AT104&lt;=$AX$15),"○","×")</f>
        <v>×</v>
      </c>
      <c r="AV104" s="1696"/>
      <c r="AW104" s="1670"/>
      <c r="AX104" s="1670"/>
      <c r="AY104" s="1670"/>
    </row>
    <row r="105" spans="3:51" ht="17.25" hidden="1" customHeight="1">
      <c r="C105" s="421" t="str">
        <f t="shared" si="3"/>
        <v>－</v>
      </c>
      <c r="E105" s="1727" t="s">
        <v>765</v>
      </c>
      <c r="F105" s="1730" t="s">
        <v>759</v>
      </c>
      <c r="G105" s="1731"/>
      <c r="H105" s="1731"/>
      <c r="I105" s="1731"/>
      <c r="J105" s="1732"/>
      <c r="K105" s="1714"/>
      <c r="L105" s="1715"/>
      <c r="M105" s="1715"/>
      <c r="N105" s="1715"/>
      <c r="O105" s="1715"/>
      <c r="P105" s="1715"/>
      <c r="Q105" s="1715"/>
      <c r="R105" s="1715"/>
      <c r="S105" s="1715"/>
      <c r="T105" s="1715"/>
      <c r="U105" s="1715"/>
      <c r="V105" s="1715"/>
      <c r="W105" s="481"/>
      <c r="X105" s="603" t="s">
        <v>1042</v>
      </c>
      <c r="Y105" s="481"/>
      <c r="Z105" s="481"/>
      <c r="AA105" s="483"/>
      <c r="AB105" s="484"/>
      <c r="AC105" s="484"/>
      <c r="AD105" s="484"/>
      <c r="AE105" s="484"/>
      <c r="AF105" s="1630" t="s">
        <v>760</v>
      </c>
      <c r="AG105" s="1631"/>
      <c r="AH105" s="1631"/>
      <c r="AI105" s="1650"/>
      <c r="AJ105" s="491"/>
      <c r="AK105" s="492"/>
      <c r="AL105" s="493"/>
      <c r="AM105" s="493"/>
      <c r="AN105" s="493"/>
      <c r="AQ105" s="405"/>
      <c r="AR105" s="405"/>
      <c r="AS105" s="405"/>
      <c r="AT105" s="405"/>
      <c r="AU105" s="405"/>
      <c r="AV105" s="472"/>
      <c r="AW105" s="405"/>
      <c r="AX105" s="405"/>
    </row>
    <row r="106" spans="3:51" ht="17.25" hidden="1" customHeight="1">
      <c r="C106" s="421" t="str">
        <f t="shared" si="3"/>
        <v>－</v>
      </c>
      <c r="E106" s="1728"/>
      <c r="F106" s="1718" t="s">
        <v>761</v>
      </c>
      <c r="G106" s="1719"/>
      <c r="H106" s="1719"/>
      <c r="I106" s="1719"/>
      <c r="J106" s="1720"/>
      <c r="K106" s="1733" t="str">
        <f>CONCATENATE(①入力票!D17,"(本業種以外は対象となりませんのでご注意ください)")</f>
        <v>一般土木，管２種(本業種以外は対象となりませんのでご注意ください)</v>
      </c>
      <c r="L106" s="1734"/>
      <c r="M106" s="1734"/>
      <c r="N106" s="1734"/>
      <c r="O106" s="1734"/>
      <c r="P106" s="1734"/>
      <c r="Q106" s="1734"/>
      <c r="R106" s="1734"/>
      <c r="S106" s="1734"/>
      <c r="T106" s="1734"/>
      <c r="U106" s="1734"/>
      <c r="V106" s="1734"/>
      <c r="W106" s="1734"/>
      <c r="X106" s="1734"/>
      <c r="Y106" s="1734"/>
      <c r="Z106" s="1734"/>
      <c r="AA106" s="1734"/>
      <c r="AB106" s="1734"/>
      <c r="AC106" s="1734"/>
      <c r="AD106" s="1734"/>
      <c r="AE106" s="1735"/>
      <c r="AF106" s="1632"/>
      <c r="AG106" s="1633"/>
      <c r="AH106" s="1633"/>
      <c r="AI106" s="1651"/>
      <c r="AJ106" s="491"/>
      <c r="AK106" s="492"/>
      <c r="AL106" s="493"/>
      <c r="AM106" s="493"/>
      <c r="AN106" s="493"/>
      <c r="AQ106" s="405"/>
      <c r="AR106" s="405"/>
      <c r="AS106" s="405"/>
      <c r="AT106" s="405"/>
      <c r="AU106" s="405"/>
      <c r="AV106" s="472"/>
      <c r="AW106" s="405"/>
      <c r="AX106" s="405"/>
    </row>
    <row r="107" spans="3:51" ht="17.25" hidden="1" customHeight="1">
      <c r="C107" s="421" t="str">
        <f t="shared" si="3"/>
        <v>－</v>
      </c>
      <c r="E107" s="1728"/>
      <c r="F107" s="1718" t="s">
        <v>762</v>
      </c>
      <c r="G107" s="1719"/>
      <c r="H107" s="1719"/>
      <c r="I107" s="1719"/>
      <c r="J107" s="1720"/>
      <c r="K107" s="1736"/>
      <c r="L107" s="1737"/>
      <c r="M107" s="1737"/>
      <c r="N107" s="1737"/>
      <c r="O107" s="1737"/>
      <c r="P107" s="1737"/>
      <c r="Q107" s="1737"/>
      <c r="R107" s="1737"/>
      <c r="S107" s="1737"/>
      <c r="T107" s="1737"/>
      <c r="U107" s="1737"/>
      <c r="V107" s="1737"/>
      <c r="W107" s="1737"/>
      <c r="X107" s="1737"/>
      <c r="Y107" s="1737"/>
      <c r="Z107" s="1737"/>
      <c r="AA107" s="1737"/>
      <c r="AB107" s="1737"/>
      <c r="AC107" s="1737"/>
      <c r="AD107" s="1737"/>
      <c r="AE107" s="1738"/>
      <c r="AF107" s="1739"/>
      <c r="AG107" s="1740"/>
      <c r="AH107" s="1740"/>
      <c r="AI107" s="1741"/>
      <c r="AJ107" s="1697" t="str">
        <f>IF(K98="実績無し","実績無し",IF(K105="実績無し","実績無し",IF(AW108="×","未入力箇所あり",IF(AV108="×","期間が違います","○"))))</f>
        <v>未入力箇所あり</v>
      </c>
      <c r="AK107" s="1698"/>
      <c r="AL107" s="1698"/>
      <c r="AM107" s="1698"/>
      <c r="AN107" s="485"/>
      <c r="AQ107" s="405"/>
      <c r="AR107" s="405"/>
      <c r="AS107" s="1694" t="s">
        <v>789</v>
      </c>
      <c r="AT107" s="1695"/>
      <c r="AU107" s="471" t="s">
        <v>790</v>
      </c>
      <c r="AV107" s="486" t="s">
        <v>788</v>
      </c>
      <c r="AW107" s="467" t="s">
        <v>791</v>
      </c>
      <c r="AX107" s="471" t="s">
        <v>792</v>
      </c>
      <c r="AY107" s="665" t="s">
        <v>1143</v>
      </c>
    </row>
    <row r="108" spans="3:51" ht="17.25" hidden="1" customHeight="1">
      <c r="C108" s="421" t="str">
        <f t="shared" si="3"/>
        <v>－</v>
      </c>
      <c r="E108" s="1728"/>
      <c r="F108" s="1718" t="s">
        <v>763</v>
      </c>
      <c r="G108" s="1719"/>
      <c r="H108" s="1719"/>
      <c r="I108" s="1719"/>
      <c r="J108" s="1720"/>
      <c r="K108" s="670" t="s">
        <v>929</v>
      </c>
      <c r="L108" s="1721"/>
      <c r="M108" s="1721"/>
      <c r="N108" s="474" t="s">
        <v>5</v>
      </c>
      <c r="O108" s="1721"/>
      <c r="P108" s="1721"/>
      <c r="Q108" s="474" t="s">
        <v>493</v>
      </c>
      <c r="R108" s="1721"/>
      <c r="S108" s="1721"/>
      <c r="T108" s="1722" t="s">
        <v>7</v>
      </c>
      <c r="U108" s="1722"/>
      <c r="V108" s="1722"/>
      <c r="W108" s="1722"/>
      <c r="X108" s="1722"/>
      <c r="Y108" s="1722"/>
      <c r="Z108" s="1722"/>
      <c r="AA108" s="1722"/>
      <c r="AB108" s="1722"/>
      <c r="AC108" s="1722"/>
      <c r="AD108" s="1722"/>
      <c r="AE108" s="1723"/>
      <c r="AF108" s="1742"/>
      <c r="AG108" s="1743"/>
      <c r="AH108" s="1743"/>
      <c r="AI108" s="1744"/>
      <c r="AJ108" s="1697"/>
      <c r="AK108" s="1698"/>
      <c r="AL108" s="1698"/>
      <c r="AM108" s="1698"/>
      <c r="AN108" s="485"/>
      <c r="AQ108" s="405"/>
      <c r="AR108" s="405"/>
      <c r="AS108" s="487" t="s">
        <v>784</v>
      </c>
      <c r="AT108" s="478" t="str">
        <f>IF(AY108=1,IF(K108="Ｈ",DATE(L108+1988,O108,R108),DATE(L108+2018,O108,R108)),"空欄あり")</f>
        <v>空欄あり</v>
      </c>
      <c r="AU108" s="488" t="str">
        <f>IF(AND(AT108&gt;=$AV$15,AT108&lt;=$AX$15),"○","×")</f>
        <v>×</v>
      </c>
      <c r="AV108" s="1696" t="str">
        <f>IF(AND(AU108="○",AU109="○"),"○","×")</f>
        <v>×</v>
      </c>
      <c r="AW108" s="1670" t="str">
        <f>IF(OR(K105="",K107="",L108="",O108="",R108="",L109="",O109="",R109="",W109="",Z109="",AC109="",AF107=""),"×","○")</f>
        <v>×</v>
      </c>
      <c r="AX108" s="1670" t="str">
        <f>IF(AJ107="○",AF107,"")</f>
        <v/>
      </c>
      <c r="AY108" s="1670">
        <f>IF(OR(K105="",K107="",L108="",O108="",R108="",L109="",O109="",R109="",W109="",Z109="",AC109="",AF107=""),0,1)</f>
        <v>0</v>
      </c>
    </row>
    <row r="109" spans="3:51" ht="17.25" hidden="1" customHeight="1">
      <c r="C109" s="421" t="str">
        <f t="shared" si="3"/>
        <v>－</v>
      </c>
      <c r="E109" s="1729"/>
      <c r="F109" s="1724" t="s">
        <v>764</v>
      </c>
      <c r="G109" s="1725"/>
      <c r="H109" s="1725"/>
      <c r="I109" s="1725"/>
      <c r="J109" s="1726"/>
      <c r="K109" s="670" t="s">
        <v>929</v>
      </c>
      <c r="L109" s="1713"/>
      <c r="M109" s="1713"/>
      <c r="N109" s="489" t="s">
        <v>5</v>
      </c>
      <c r="O109" s="1713"/>
      <c r="P109" s="1713"/>
      <c r="Q109" s="489" t="s">
        <v>493</v>
      </c>
      <c r="R109" s="1713"/>
      <c r="S109" s="1713"/>
      <c r="T109" s="489" t="s">
        <v>7</v>
      </c>
      <c r="U109" s="489" t="s">
        <v>752</v>
      </c>
      <c r="V109" s="672" t="s">
        <v>929</v>
      </c>
      <c r="W109" s="1713"/>
      <c r="X109" s="1713"/>
      <c r="Y109" s="489" t="s">
        <v>5</v>
      </c>
      <c r="Z109" s="1713"/>
      <c r="AA109" s="1713"/>
      <c r="AB109" s="489" t="s">
        <v>493</v>
      </c>
      <c r="AC109" s="1713"/>
      <c r="AD109" s="1713"/>
      <c r="AE109" s="490" t="s">
        <v>7</v>
      </c>
      <c r="AF109" s="1745"/>
      <c r="AG109" s="1746"/>
      <c r="AH109" s="1746"/>
      <c r="AI109" s="1747"/>
      <c r="AJ109" s="1697"/>
      <c r="AK109" s="1698"/>
      <c r="AL109" s="1698"/>
      <c r="AM109" s="1698"/>
      <c r="AN109" s="485"/>
      <c r="AQ109" s="405"/>
      <c r="AR109" s="405"/>
      <c r="AS109" s="487" t="s">
        <v>785</v>
      </c>
      <c r="AT109" s="478" t="str">
        <f>IF(AY108=1,IF(V109="Ｈ",DATE(W109+1988,Z109,AC109),DATE(W109+2018,Z109,AC109)),"空欄あり")</f>
        <v>空欄あり</v>
      </c>
      <c r="AU109" s="488" t="str">
        <f>IF(AND(AT109&gt;=$AV$15,AT109&lt;=$AX$15),"○","×")</f>
        <v>×</v>
      </c>
      <c r="AV109" s="1696"/>
      <c r="AW109" s="1670"/>
      <c r="AX109" s="1670"/>
      <c r="AY109" s="1670"/>
    </row>
    <row r="110" spans="3:51" ht="17.25" hidden="1" customHeight="1">
      <c r="C110" s="421" t="str">
        <f t="shared" si="3"/>
        <v>－</v>
      </c>
      <c r="E110" s="1727" t="s">
        <v>766</v>
      </c>
      <c r="F110" s="1730" t="s">
        <v>759</v>
      </c>
      <c r="G110" s="1731"/>
      <c r="H110" s="1731"/>
      <c r="I110" s="1731"/>
      <c r="J110" s="1732"/>
      <c r="K110" s="1714"/>
      <c r="L110" s="1715"/>
      <c r="M110" s="1715"/>
      <c r="N110" s="1715"/>
      <c r="O110" s="1715"/>
      <c r="P110" s="1715"/>
      <c r="Q110" s="1715"/>
      <c r="R110" s="1715"/>
      <c r="S110" s="1715"/>
      <c r="T110" s="1715"/>
      <c r="U110" s="1715"/>
      <c r="V110" s="1715"/>
      <c r="W110" s="481"/>
      <c r="X110" s="603" t="s">
        <v>1042</v>
      </c>
      <c r="Y110" s="481"/>
      <c r="Z110" s="481"/>
      <c r="AA110" s="483"/>
      <c r="AB110" s="484"/>
      <c r="AC110" s="484"/>
      <c r="AD110" s="484"/>
      <c r="AE110" s="484"/>
      <c r="AF110" s="1630" t="s">
        <v>760</v>
      </c>
      <c r="AG110" s="1631"/>
      <c r="AH110" s="1631"/>
      <c r="AI110" s="1650"/>
      <c r="AJ110" s="491"/>
      <c r="AK110" s="492"/>
      <c r="AL110" s="493"/>
      <c r="AM110" s="493"/>
      <c r="AN110" s="493"/>
      <c r="AQ110" s="405"/>
      <c r="AR110" s="405"/>
      <c r="AS110" s="405"/>
      <c r="AT110" s="405"/>
      <c r="AU110" s="405"/>
      <c r="AV110" s="472"/>
      <c r="AW110" s="405"/>
      <c r="AX110" s="405"/>
    </row>
    <row r="111" spans="3:51" ht="17.25" hidden="1" customHeight="1">
      <c r="C111" s="421" t="str">
        <f t="shared" si="3"/>
        <v>－</v>
      </c>
      <c r="E111" s="1728"/>
      <c r="F111" s="1718" t="s">
        <v>761</v>
      </c>
      <c r="G111" s="1719"/>
      <c r="H111" s="1719"/>
      <c r="I111" s="1719"/>
      <c r="J111" s="1720"/>
      <c r="K111" s="1733" t="str">
        <f>CONCATENATE(①入力票!D17,"(本業種以外は対象となりませんのでご注意ください)")</f>
        <v>一般土木，管２種(本業種以外は対象となりませんのでご注意ください)</v>
      </c>
      <c r="L111" s="1734"/>
      <c r="M111" s="1734"/>
      <c r="N111" s="1734"/>
      <c r="O111" s="1734"/>
      <c r="P111" s="1734"/>
      <c r="Q111" s="1734"/>
      <c r="R111" s="1734"/>
      <c r="S111" s="1734"/>
      <c r="T111" s="1734"/>
      <c r="U111" s="1734"/>
      <c r="V111" s="1734"/>
      <c r="W111" s="1734"/>
      <c r="X111" s="1734"/>
      <c r="Y111" s="1734"/>
      <c r="Z111" s="1734"/>
      <c r="AA111" s="1734"/>
      <c r="AB111" s="1734"/>
      <c r="AC111" s="1734"/>
      <c r="AD111" s="1734"/>
      <c r="AE111" s="1735"/>
      <c r="AF111" s="1632"/>
      <c r="AG111" s="1633"/>
      <c r="AH111" s="1633"/>
      <c r="AI111" s="1651"/>
      <c r="AJ111" s="491"/>
      <c r="AK111" s="492"/>
      <c r="AL111" s="493"/>
      <c r="AM111" s="493"/>
      <c r="AN111" s="493"/>
      <c r="AQ111" s="405"/>
      <c r="AR111" s="405"/>
      <c r="AS111" s="405"/>
      <c r="AT111" s="405"/>
      <c r="AU111" s="405"/>
      <c r="AV111" s="472"/>
      <c r="AW111" s="405"/>
      <c r="AX111" s="405"/>
    </row>
    <row r="112" spans="3:51" ht="17.25" hidden="1" customHeight="1">
      <c r="C112" s="421" t="str">
        <f t="shared" si="3"/>
        <v>－</v>
      </c>
      <c r="E112" s="1728"/>
      <c r="F112" s="1718" t="s">
        <v>762</v>
      </c>
      <c r="G112" s="1719"/>
      <c r="H112" s="1719"/>
      <c r="I112" s="1719"/>
      <c r="J112" s="1720"/>
      <c r="K112" s="1736"/>
      <c r="L112" s="1737"/>
      <c r="M112" s="1737"/>
      <c r="N112" s="1737"/>
      <c r="O112" s="1737"/>
      <c r="P112" s="1737"/>
      <c r="Q112" s="1737"/>
      <c r="R112" s="1737"/>
      <c r="S112" s="1737"/>
      <c r="T112" s="1737"/>
      <c r="U112" s="1737"/>
      <c r="V112" s="1737"/>
      <c r="W112" s="1737"/>
      <c r="X112" s="1737"/>
      <c r="Y112" s="1737"/>
      <c r="Z112" s="1737"/>
      <c r="AA112" s="1737"/>
      <c r="AB112" s="1737"/>
      <c r="AC112" s="1737"/>
      <c r="AD112" s="1737"/>
      <c r="AE112" s="1738"/>
      <c r="AF112" s="1739"/>
      <c r="AG112" s="1740"/>
      <c r="AH112" s="1740"/>
      <c r="AI112" s="1741"/>
      <c r="AJ112" s="1697" t="str">
        <f>IF(K98="実績無し","実績無し",IF(K110="実績無し","実績無し",IF(AW113="×","未入力箇所あり",IF(AV113="×","期間が違います","○"))))</f>
        <v>未入力箇所あり</v>
      </c>
      <c r="AK112" s="1698"/>
      <c r="AL112" s="1698"/>
      <c r="AM112" s="1698"/>
      <c r="AN112" s="485"/>
      <c r="AQ112" s="405"/>
      <c r="AR112" s="405"/>
      <c r="AS112" s="1694" t="s">
        <v>789</v>
      </c>
      <c r="AT112" s="1695"/>
      <c r="AU112" s="471" t="s">
        <v>790</v>
      </c>
      <c r="AV112" s="486" t="s">
        <v>788</v>
      </c>
      <c r="AW112" s="467" t="s">
        <v>791</v>
      </c>
      <c r="AX112" s="471" t="s">
        <v>792</v>
      </c>
      <c r="AY112" s="665" t="s">
        <v>1143</v>
      </c>
    </row>
    <row r="113" spans="3:51" ht="17.25" hidden="1" customHeight="1">
      <c r="C113" s="421" t="str">
        <f t="shared" si="3"/>
        <v>－</v>
      </c>
      <c r="E113" s="1728"/>
      <c r="F113" s="1718" t="s">
        <v>763</v>
      </c>
      <c r="G113" s="1719"/>
      <c r="H113" s="1719"/>
      <c r="I113" s="1719"/>
      <c r="J113" s="1720"/>
      <c r="K113" s="670" t="s">
        <v>929</v>
      </c>
      <c r="L113" s="1721"/>
      <c r="M113" s="1721"/>
      <c r="N113" s="474" t="s">
        <v>5</v>
      </c>
      <c r="O113" s="1721"/>
      <c r="P113" s="1721"/>
      <c r="Q113" s="474" t="s">
        <v>493</v>
      </c>
      <c r="R113" s="1721"/>
      <c r="S113" s="1721"/>
      <c r="T113" s="1722" t="s">
        <v>7</v>
      </c>
      <c r="U113" s="1722"/>
      <c r="V113" s="1722"/>
      <c r="W113" s="1722"/>
      <c r="X113" s="1722"/>
      <c r="Y113" s="1722"/>
      <c r="Z113" s="1722"/>
      <c r="AA113" s="1722"/>
      <c r="AB113" s="1722"/>
      <c r="AC113" s="1722"/>
      <c r="AD113" s="1722"/>
      <c r="AE113" s="1723"/>
      <c r="AF113" s="1742"/>
      <c r="AG113" s="1743"/>
      <c r="AH113" s="1743"/>
      <c r="AI113" s="1744"/>
      <c r="AJ113" s="1697"/>
      <c r="AK113" s="1698"/>
      <c r="AL113" s="1698"/>
      <c r="AM113" s="1698"/>
      <c r="AN113" s="485"/>
      <c r="AQ113" s="405"/>
      <c r="AR113" s="405"/>
      <c r="AS113" s="487" t="s">
        <v>784</v>
      </c>
      <c r="AT113" s="478" t="str">
        <f>IF(AY113=1,IF(K113="Ｈ",DATE(L113+1988,O113,R113),DATE(L113+2018,O113,R113)),"空欄あり")</f>
        <v>空欄あり</v>
      </c>
      <c r="AU113" s="488" t="str">
        <f>IF(AND(AT113&gt;=$AV$15,AT113&lt;=$AX$15),"○","×")</f>
        <v>×</v>
      </c>
      <c r="AV113" s="1696" t="str">
        <f>IF(AND(AU113="○",AU114="○"),"○","×")</f>
        <v>×</v>
      </c>
      <c r="AW113" s="1670" t="str">
        <f>IF(OR(K110="",K112="",L113="",O113="",R113="",L114="",O114="",R114="",W114="",Z114="",AC114="",AF112=""),"×","○")</f>
        <v>×</v>
      </c>
      <c r="AX113" s="1670" t="str">
        <f>IF(AJ112="○",AF112,"")</f>
        <v/>
      </c>
      <c r="AY113" s="1670">
        <f>IF(OR(K110="",K112="",L113="",O113="",R113="",L114="",O114="",R114="",W114="",Z114="",AC114="",AF112=""),0,1)</f>
        <v>0</v>
      </c>
    </row>
    <row r="114" spans="3:51" ht="17.25" hidden="1" customHeight="1">
      <c r="C114" s="421" t="str">
        <f t="shared" si="3"/>
        <v>－</v>
      </c>
      <c r="E114" s="1729"/>
      <c r="F114" s="1724" t="s">
        <v>764</v>
      </c>
      <c r="G114" s="1725"/>
      <c r="H114" s="1725"/>
      <c r="I114" s="1725"/>
      <c r="J114" s="1726"/>
      <c r="K114" s="671" t="s">
        <v>929</v>
      </c>
      <c r="L114" s="1713"/>
      <c r="M114" s="1713"/>
      <c r="N114" s="489" t="s">
        <v>5</v>
      </c>
      <c r="O114" s="1713"/>
      <c r="P114" s="1713"/>
      <c r="Q114" s="489" t="s">
        <v>493</v>
      </c>
      <c r="R114" s="1713"/>
      <c r="S114" s="1713"/>
      <c r="T114" s="489" t="s">
        <v>7</v>
      </c>
      <c r="U114" s="489" t="s">
        <v>752</v>
      </c>
      <c r="V114" s="672" t="s">
        <v>929</v>
      </c>
      <c r="W114" s="1713"/>
      <c r="X114" s="1713"/>
      <c r="Y114" s="489" t="s">
        <v>5</v>
      </c>
      <c r="Z114" s="1713"/>
      <c r="AA114" s="1713"/>
      <c r="AB114" s="489" t="s">
        <v>493</v>
      </c>
      <c r="AC114" s="1713"/>
      <c r="AD114" s="1713"/>
      <c r="AE114" s="490" t="s">
        <v>7</v>
      </c>
      <c r="AF114" s="1745"/>
      <c r="AG114" s="1746"/>
      <c r="AH114" s="1746"/>
      <c r="AI114" s="1747"/>
      <c r="AJ114" s="1697"/>
      <c r="AK114" s="1698"/>
      <c r="AL114" s="1698"/>
      <c r="AM114" s="1698"/>
      <c r="AN114" s="485"/>
      <c r="AQ114" s="405"/>
      <c r="AR114" s="405"/>
      <c r="AS114" s="487" t="s">
        <v>785</v>
      </c>
      <c r="AT114" s="478" t="str">
        <f>IF(AY113=1,IF(V114="Ｈ",DATE(W114+1988,Z114,AC114),DATE(W114+2018,Z114,AC114)),"空欄あり")</f>
        <v>空欄あり</v>
      </c>
      <c r="AU114" s="488" t="str">
        <f>IF(AND(AT114&gt;=$AV$15,AT114&lt;=$AX$15),"○","×")</f>
        <v>×</v>
      </c>
      <c r="AV114" s="1696"/>
      <c r="AW114" s="1670"/>
      <c r="AX114" s="1670"/>
      <c r="AY114" s="1670"/>
    </row>
    <row r="115" spans="3:51" ht="13.5" hidden="1">
      <c r="C115" s="421" t="str">
        <f t="shared" si="3"/>
        <v>－</v>
      </c>
      <c r="E115" s="408"/>
      <c r="F115" s="408"/>
      <c r="G115" s="408"/>
      <c r="H115" s="408"/>
      <c r="I115" s="453"/>
      <c r="J115" s="453"/>
      <c r="K115" s="453"/>
      <c r="L115" s="453"/>
      <c r="M115" s="453"/>
      <c r="N115" s="453"/>
      <c r="O115" s="453"/>
      <c r="P115" s="453"/>
      <c r="Q115" s="453"/>
      <c r="R115" s="453"/>
      <c r="S115" s="453"/>
      <c r="T115" s="453"/>
      <c r="U115" s="453"/>
      <c r="V115" s="453"/>
      <c r="W115" s="453"/>
      <c r="X115" s="453"/>
      <c r="Y115" s="453"/>
      <c r="Z115" s="453"/>
      <c r="AA115" s="452"/>
      <c r="AB115" s="427"/>
      <c r="AC115" s="427"/>
      <c r="AD115" s="427"/>
      <c r="AF115" s="427"/>
      <c r="AG115" s="427"/>
      <c r="AI115" s="452"/>
      <c r="AJ115" s="452"/>
      <c r="AK115" s="452"/>
      <c r="AL115" s="452"/>
      <c r="AM115" s="452"/>
      <c r="AN115" s="452"/>
      <c r="AQ115" s="405"/>
      <c r="AR115" s="405"/>
      <c r="AS115" s="405"/>
      <c r="AT115" s="405"/>
      <c r="AU115" s="405"/>
      <c r="AV115" s="405"/>
    </row>
    <row r="116" spans="3:51" ht="13.5" hidden="1">
      <c r="C116" s="421" t="str">
        <f t="shared" si="3"/>
        <v>－</v>
      </c>
      <c r="E116" s="408"/>
      <c r="F116" s="453" t="s">
        <v>767</v>
      </c>
      <c r="G116" s="408"/>
      <c r="H116" s="408"/>
      <c r="I116" s="453"/>
      <c r="J116" s="453"/>
      <c r="K116" s="453"/>
      <c r="L116" s="453"/>
      <c r="M116" s="453"/>
      <c r="N116" s="453"/>
      <c r="O116" s="453"/>
      <c r="P116" s="453"/>
      <c r="Q116" s="453"/>
      <c r="R116" s="453"/>
      <c r="S116" s="453"/>
      <c r="T116" s="453"/>
      <c r="U116" s="453"/>
      <c r="V116" s="453"/>
      <c r="W116" s="453"/>
      <c r="X116" s="453"/>
      <c r="Y116" s="453"/>
      <c r="Z116" s="453"/>
      <c r="AA116" s="452"/>
      <c r="AB116" s="427"/>
      <c r="AC116" s="427"/>
      <c r="AD116" s="427"/>
      <c r="AF116" s="427"/>
      <c r="AG116" s="427"/>
      <c r="AI116" s="452"/>
      <c r="AJ116" s="452"/>
      <c r="AK116" s="452"/>
      <c r="AL116" s="452"/>
      <c r="AM116" s="452"/>
      <c r="AN116" s="452"/>
      <c r="AQ116" s="405"/>
      <c r="AR116" s="405"/>
      <c r="AS116" s="405"/>
      <c r="AT116" s="405"/>
      <c r="AU116" s="405"/>
      <c r="AV116" s="405"/>
    </row>
    <row r="117" spans="3:51" ht="12.75" hidden="1" customHeight="1">
      <c r="C117" s="421" t="str">
        <f t="shared" si="3"/>
        <v>－</v>
      </c>
      <c r="E117" s="408"/>
      <c r="F117" s="1699" t="str">
        <f>IF(AF112=0,"原則３件記載です。漏れはありませんか？","提出前に記載内容を改めてご確認下さい")</f>
        <v>原則３件記載です。漏れはありませんか？</v>
      </c>
      <c r="G117" s="1700"/>
      <c r="H117" s="1700"/>
      <c r="I117" s="1700"/>
      <c r="J117" s="1700"/>
      <c r="K117" s="1700"/>
      <c r="L117" s="1700"/>
      <c r="M117" s="1700"/>
      <c r="N117" s="1700"/>
      <c r="O117" s="1700"/>
      <c r="P117" s="1700"/>
      <c r="Q117" s="1700"/>
      <c r="R117" s="1700"/>
      <c r="S117" s="1700"/>
      <c r="T117" s="1700"/>
      <c r="U117" s="1700"/>
      <c r="V117" s="1700"/>
      <c r="W117" s="1700"/>
      <c r="X117" s="1700"/>
      <c r="Y117" s="1700"/>
      <c r="Z117" s="1701"/>
      <c r="AA117" s="452"/>
      <c r="AB117" s="1555" t="s">
        <v>768</v>
      </c>
      <c r="AC117" s="1520"/>
      <c r="AD117" s="1520"/>
      <c r="AE117" s="1520"/>
      <c r="AF117" s="1707" t="e">
        <f>IF(K98="実績無し",65,ROUND(AVERAGE(AX103,AX108,AX113),2))</f>
        <v>#DIV/0!</v>
      </c>
      <c r="AG117" s="1708"/>
      <c r="AH117" s="1708"/>
      <c r="AI117" s="1709"/>
      <c r="AJ117" s="452"/>
      <c r="AK117" s="452"/>
      <c r="AL117" s="452"/>
      <c r="AM117" s="452"/>
      <c r="AN117" s="452"/>
      <c r="AQ117" s="405"/>
      <c r="AR117" s="405"/>
      <c r="AS117" s="405"/>
      <c r="AT117" s="405"/>
      <c r="AU117" s="405"/>
      <c r="AV117" s="405"/>
    </row>
    <row r="118" spans="3:51" ht="13.5" hidden="1" customHeight="1" thickBot="1">
      <c r="C118" s="421" t="str">
        <f t="shared" si="3"/>
        <v>－</v>
      </c>
      <c r="E118" s="408"/>
      <c r="F118" s="1702"/>
      <c r="G118" s="1703"/>
      <c r="H118" s="1703"/>
      <c r="I118" s="1703"/>
      <c r="J118" s="1703"/>
      <c r="K118" s="1703"/>
      <c r="L118" s="1703"/>
      <c r="M118" s="1703"/>
      <c r="N118" s="1703"/>
      <c r="O118" s="1703"/>
      <c r="P118" s="1703"/>
      <c r="Q118" s="1703"/>
      <c r="R118" s="1703"/>
      <c r="S118" s="1703"/>
      <c r="T118" s="1703"/>
      <c r="U118" s="1703"/>
      <c r="V118" s="1703"/>
      <c r="W118" s="1703"/>
      <c r="X118" s="1703"/>
      <c r="Y118" s="1703"/>
      <c r="Z118" s="1704"/>
      <c r="AA118" s="452"/>
      <c r="AB118" s="1705"/>
      <c r="AC118" s="1706"/>
      <c r="AD118" s="1706"/>
      <c r="AE118" s="1706"/>
      <c r="AF118" s="1710"/>
      <c r="AG118" s="1711"/>
      <c r="AH118" s="1711"/>
      <c r="AI118" s="1712"/>
      <c r="AJ118" s="452"/>
      <c r="AK118" s="452"/>
      <c r="AL118" s="452"/>
      <c r="AM118" s="452"/>
      <c r="AN118" s="452"/>
      <c r="AQ118" s="405"/>
      <c r="AR118" s="405"/>
      <c r="AS118" s="405"/>
      <c r="AT118" s="405"/>
      <c r="AU118" s="405"/>
      <c r="AV118" s="405"/>
    </row>
    <row r="119" spans="3:51" ht="13.5" hidden="1">
      <c r="C119" s="421" t="str">
        <f t="shared" si="3"/>
        <v>－</v>
      </c>
      <c r="E119" s="408"/>
      <c r="F119" s="408"/>
      <c r="G119" s="408"/>
      <c r="H119" s="408"/>
      <c r="I119" s="453"/>
      <c r="J119" s="453"/>
      <c r="K119" s="453"/>
      <c r="L119" s="453"/>
      <c r="M119" s="453"/>
      <c r="N119" s="453"/>
      <c r="O119" s="453"/>
      <c r="P119" s="453"/>
      <c r="Q119" s="453"/>
      <c r="R119" s="453"/>
      <c r="S119" s="453"/>
      <c r="T119" s="453"/>
      <c r="U119" s="453"/>
      <c r="V119" s="453"/>
      <c r="W119" s="453"/>
      <c r="X119" s="453"/>
      <c r="Y119" s="453"/>
      <c r="Z119" s="453"/>
      <c r="AA119" s="452"/>
      <c r="AB119" s="427"/>
      <c r="AC119" s="427"/>
      <c r="AD119" s="427"/>
      <c r="AF119" s="427" t="s">
        <v>769</v>
      </c>
      <c r="AG119" s="427"/>
      <c r="AI119" s="452"/>
      <c r="AJ119" s="452"/>
      <c r="AK119" s="452"/>
      <c r="AL119" s="452"/>
      <c r="AM119" s="452"/>
      <c r="AN119" s="452"/>
      <c r="AQ119" s="405"/>
      <c r="AR119" s="405"/>
      <c r="AS119" s="405"/>
      <c r="AT119" s="405"/>
      <c r="AU119" s="405"/>
      <c r="AV119" s="405"/>
    </row>
    <row r="120" spans="3:51" ht="13.5" hidden="1">
      <c r="C120" s="421" t="str">
        <f t="shared" si="3"/>
        <v>－</v>
      </c>
      <c r="E120" s="408"/>
      <c r="F120" s="408"/>
      <c r="G120" s="408"/>
      <c r="H120" s="408"/>
      <c r="I120" s="453"/>
      <c r="J120" s="453"/>
      <c r="K120" s="453"/>
      <c r="L120" s="453"/>
      <c r="M120" s="453"/>
      <c r="N120" s="453"/>
      <c r="O120" s="453"/>
      <c r="P120" s="453"/>
      <c r="Q120" s="453"/>
      <c r="R120" s="453"/>
      <c r="S120" s="453"/>
      <c r="T120" s="453"/>
      <c r="U120" s="453"/>
      <c r="V120" s="453"/>
      <c r="W120" s="453"/>
      <c r="X120" s="453"/>
      <c r="Y120" s="453"/>
      <c r="Z120" s="453"/>
      <c r="AA120" s="452"/>
      <c r="AB120" s="427"/>
      <c r="AC120" s="427"/>
      <c r="AD120" s="427"/>
      <c r="AF120" s="427" t="s">
        <v>770</v>
      </c>
      <c r="AG120" s="427"/>
      <c r="AI120" s="452"/>
      <c r="AJ120" s="452"/>
      <c r="AK120" s="452"/>
      <c r="AL120" s="452"/>
      <c r="AM120" s="452"/>
      <c r="AN120" s="452"/>
      <c r="AQ120" s="405"/>
      <c r="AR120" s="405"/>
      <c r="AS120" s="405"/>
      <c r="AT120" s="405"/>
      <c r="AU120" s="405"/>
      <c r="AV120" s="405"/>
    </row>
    <row r="121" spans="3:51" ht="13.5" hidden="1">
      <c r="C121" s="421" t="str">
        <f t="shared" si="3"/>
        <v>－</v>
      </c>
      <c r="E121" s="408"/>
      <c r="F121" s="408"/>
      <c r="G121" s="408"/>
      <c r="H121" s="408"/>
      <c r="I121" s="453"/>
      <c r="J121" s="453"/>
      <c r="K121" s="453"/>
      <c r="L121" s="453"/>
      <c r="M121" s="453"/>
      <c r="N121" s="453"/>
      <c r="O121" s="453"/>
      <c r="P121" s="453"/>
      <c r="Q121" s="453"/>
      <c r="R121" s="453"/>
      <c r="S121" s="453"/>
      <c r="T121" s="453"/>
      <c r="U121" s="453"/>
      <c r="V121" s="453"/>
      <c r="W121" s="453"/>
      <c r="X121" s="453"/>
      <c r="Y121" s="453"/>
      <c r="Z121" s="453"/>
      <c r="AA121" s="452"/>
      <c r="AB121" s="427"/>
      <c r="AC121" s="427"/>
      <c r="AD121" s="427"/>
      <c r="AG121" s="427"/>
      <c r="AI121" s="452"/>
      <c r="AJ121" s="452"/>
      <c r="AK121" s="452"/>
      <c r="AL121" s="452"/>
      <c r="AM121" s="452"/>
      <c r="AN121" s="452"/>
      <c r="AQ121" s="405"/>
      <c r="AR121" s="405"/>
      <c r="AS121" s="405"/>
      <c r="AT121" s="405"/>
      <c r="AU121" s="405"/>
      <c r="AV121" s="405"/>
    </row>
    <row r="122" spans="3:51" ht="14.25" hidden="1" thickBot="1">
      <c r="C122" s="494" t="str">
        <f>IF(C5="－","－",IF(①入力票!C10="５社ＪＶ","○","－"))</f>
        <v>－</v>
      </c>
      <c r="E122" s="452" t="s">
        <v>756</v>
      </c>
      <c r="F122" s="408"/>
      <c r="G122" s="408"/>
      <c r="H122" s="408"/>
      <c r="I122" s="408"/>
      <c r="J122" s="408"/>
      <c r="K122" s="452"/>
      <c r="L122" s="452"/>
      <c r="M122" s="452"/>
      <c r="N122" s="452"/>
      <c r="O122" s="452"/>
      <c r="P122" s="452"/>
      <c r="Q122" s="452"/>
      <c r="R122" s="452"/>
      <c r="S122" s="452"/>
      <c r="T122" s="452"/>
      <c r="U122" s="452"/>
      <c r="V122" s="452"/>
      <c r="W122" s="452"/>
      <c r="X122" s="452"/>
      <c r="Y122" s="452"/>
      <c r="Z122" s="452"/>
      <c r="AA122" s="452"/>
      <c r="AB122" s="452"/>
      <c r="AC122" s="452"/>
      <c r="AD122" s="452"/>
      <c r="AE122" s="452"/>
      <c r="AF122" s="452"/>
      <c r="AG122" s="452"/>
      <c r="AH122" s="452"/>
      <c r="AI122" s="452"/>
      <c r="AJ122" s="452"/>
      <c r="AK122" s="452"/>
      <c r="AL122" s="452"/>
      <c r="AM122" s="452"/>
      <c r="AN122" s="452"/>
      <c r="AQ122" s="405"/>
      <c r="AR122" s="405"/>
      <c r="AS122" s="405"/>
      <c r="AT122" s="405"/>
      <c r="AU122" s="405"/>
      <c r="AV122" s="405"/>
    </row>
    <row r="123" spans="3:51" ht="17.25" hidden="1" customHeight="1">
      <c r="C123" s="421" t="str">
        <f>+$C$122</f>
        <v>－</v>
      </c>
      <c r="E123" s="1586" t="s">
        <v>774</v>
      </c>
      <c r="F123" s="1587"/>
      <c r="G123" s="1587"/>
      <c r="H123" s="1587"/>
      <c r="I123" s="1587"/>
      <c r="J123" s="1588"/>
      <c r="K123" s="1754"/>
      <c r="L123" s="1755"/>
      <c r="M123" s="1755"/>
      <c r="N123" s="1755"/>
      <c r="O123" s="1755"/>
      <c r="P123" s="1755"/>
      <c r="Q123" s="1755"/>
      <c r="R123" s="1755"/>
      <c r="S123" s="1755"/>
      <c r="T123" s="1755"/>
      <c r="U123" s="1755"/>
      <c r="V123" s="1755"/>
      <c r="W123" s="1755"/>
      <c r="X123" s="1755"/>
      <c r="Y123" s="1755"/>
      <c r="Z123" s="1755"/>
      <c r="AA123" s="1755"/>
      <c r="AB123" s="1755"/>
      <c r="AC123" s="1755"/>
      <c r="AD123" s="1755"/>
      <c r="AE123" s="1756"/>
      <c r="AG123" s="427"/>
      <c r="AI123" s="452"/>
      <c r="AJ123" s="452"/>
      <c r="AK123" s="452"/>
      <c r="AL123" s="452"/>
      <c r="AM123" s="452"/>
      <c r="AN123" s="452"/>
      <c r="AQ123" s="405"/>
      <c r="AR123" s="405"/>
      <c r="AS123" s="405"/>
      <c r="AT123" s="405"/>
      <c r="AU123" s="405"/>
      <c r="AV123" s="405"/>
    </row>
    <row r="124" spans="3:51" ht="17.25" hidden="1" customHeight="1">
      <c r="C124" s="421" t="str">
        <f t="shared" ref="C124:C147" si="4">+$C$122</f>
        <v>－</v>
      </c>
      <c r="E124" s="1586" t="s">
        <v>117</v>
      </c>
      <c r="F124" s="1587"/>
      <c r="G124" s="1587"/>
      <c r="H124" s="1587"/>
      <c r="I124" s="1587"/>
      <c r="J124" s="1588"/>
      <c r="K124" s="1685"/>
      <c r="L124" s="1686"/>
      <c r="M124" s="1686"/>
      <c r="N124" s="1686"/>
      <c r="O124" s="1686"/>
      <c r="P124" s="1686"/>
      <c r="Q124" s="1686"/>
      <c r="R124" s="1686"/>
      <c r="S124" s="1686"/>
      <c r="T124" s="1686"/>
      <c r="U124" s="1686"/>
      <c r="V124" s="1686"/>
      <c r="W124" s="480"/>
      <c r="X124" s="607" t="s">
        <v>1042</v>
      </c>
      <c r="Y124" s="463"/>
      <c r="Z124" s="463"/>
      <c r="AA124" s="463"/>
      <c r="AB124" s="463"/>
      <c r="AC124" s="463"/>
      <c r="AD124" s="463"/>
      <c r="AE124" s="464"/>
      <c r="AF124" s="427"/>
      <c r="AG124" s="427"/>
      <c r="AI124" s="452"/>
      <c r="AJ124" s="452"/>
      <c r="AK124" s="452"/>
      <c r="AL124" s="452"/>
      <c r="AM124" s="452"/>
      <c r="AN124" s="452"/>
      <c r="AQ124" s="405"/>
      <c r="AR124" s="405"/>
      <c r="AS124" s="405"/>
      <c r="AT124" s="405"/>
      <c r="AU124" s="405"/>
      <c r="AV124" s="405"/>
    </row>
    <row r="125" spans="3:51" s="455" customFormat="1" ht="17.25" hidden="1" customHeight="1">
      <c r="C125" s="421" t="str">
        <f t="shared" si="4"/>
        <v>－</v>
      </c>
      <c r="E125" s="453" t="s">
        <v>757</v>
      </c>
      <c r="F125" s="408"/>
      <c r="G125" s="408"/>
      <c r="H125" s="408"/>
      <c r="I125" s="408"/>
      <c r="J125" s="408"/>
      <c r="K125" s="453"/>
      <c r="L125" s="453"/>
      <c r="M125" s="453"/>
      <c r="N125" s="453"/>
      <c r="O125" s="453"/>
      <c r="P125" s="453"/>
      <c r="Q125" s="453"/>
      <c r="R125" s="453"/>
      <c r="S125" s="453"/>
      <c r="T125" s="453"/>
      <c r="U125" s="453"/>
      <c r="V125" s="453"/>
      <c r="W125" s="453"/>
      <c r="X125" s="453"/>
      <c r="Y125" s="453"/>
      <c r="Z125" s="453"/>
      <c r="AA125" s="456"/>
      <c r="AB125" s="427"/>
      <c r="AC125" s="427"/>
      <c r="AD125" s="427"/>
      <c r="AE125" s="427"/>
      <c r="AF125" s="427"/>
      <c r="AG125" s="427"/>
      <c r="AI125" s="456"/>
      <c r="AJ125" s="456"/>
      <c r="AK125" s="456"/>
      <c r="AL125" s="456"/>
      <c r="AM125" s="456"/>
      <c r="AN125" s="456"/>
    </row>
    <row r="126" spans="3:51" ht="17.25" hidden="1" customHeight="1">
      <c r="C126" s="421" t="str">
        <f t="shared" si="4"/>
        <v>－</v>
      </c>
      <c r="E126" s="1727" t="s">
        <v>758</v>
      </c>
      <c r="F126" s="1730" t="s">
        <v>759</v>
      </c>
      <c r="G126" s="1731"/>
      <c r="H126" s="1731"/>
      <c r="I126" s="1731"/>
      <c r="J126" s="1732"/>
      <c r="K126" s="1716" t="str">
        <f>IF(K124="","",IF(K124="実績有り","実績有り","実績無し"))</f>
        <v/>
      </c>
      <c r="L126" s="1717"/>
      <c r="M126" s="1717"/>
      <c r="N126" s="1717"/>
      <c r="O126" s="1717"/>
      <c r="P126" s="1717"/>
      <c r="Q126" s="1717"/>
      <c r="R126" s="1717"/>
      <c r="S126" s="1717"/>
      <c r="T126" s="1717"/>
      <c r="U126" s="1717"/>
      <c r="V126" s="1717"/>
      <c r="W126" s="481"/>
      <c r="X126" s="482"/>
      <c r="Y126" s="481"/>
      <c r="Z126" s="481"/>
      <c r="AA126" s="483"/>
      <c r="AB126" s="484"/>
      <c r="AC126" s="484"/>
      <c r="AD126" s="484"/>
      <c r="AE126" s="484"/>
      <c r="AF126" s="1630" t="s">
        <v>760</v>
      </c>
      <c r="AG126" s="1631"/>
      <c r="AH126" s="1631"/>
      <c r="AI126" s="1650"/>
      <c r="AJ126" s="427"/>
      <c r="AK126" s="456"/>
      <c r="AL126" s="452"/>
      <c r="AM126" s="452"/>
      <c r="AN126" s="452"/>
      <c r="AQ126" s="405"/>
      <c r="AR126" s="405"/>
      <c r="AS126" s="405"/>
      <c r="AT126" s="405"/>
      <c r="AU126" s="472"/>
      <c r="AV126" s="405"/>
    </row>
    <row r="127" spans="3:51" ht="17.25" hidden="1" customHeight="1">
      <c r="C127" s="421" t="str">
        <f t="shared" si="4"/>
        <v>－</v>
      </c>
      <c r="E127" s="1728"/>
      <c r="F127" s="1718" t="s">
        <v>761</v>
      </c>
      <c r="G127" s="1719"/>
      <c r="H127" s="1719"/>
      <c r="I127" s="1719"/>
      <c r="J127" s="1720"/>
      <c r="K127" s="1748" t="str">
        <f>CONCATENATE(①入力票!D17,"(本業種以外は対象となりませんのでご注意ください)")</f>
        <v>一般土木，管２種(本業種以外は対象となりませんのでご注意ください)</v>
      </c>
      <c r="L127" s="1749"/>
      <c r="M127" s="1749"/>
      <c r="N127" s="1749"/>
      <c r="O127" s="1749"/>
      <c r="P127" s="1749"/>
      <c r="Q127" s="1749"/>
      <c r="R127" s="1749"/>
      <c r="S127" s="1749"/>
      <c r="T127" s="1749"/>
      <c r="U127" s="1749"/>
      <c r="V127" s="1749"/>
      <c r="W127" s="1749"/>
      <c r="X127" s="1749"/>
      <c r="Y127" s="1749"/>
      <c r="Z127" s="1749"/>
      <c r="AA127" s="1749"/>
      <c r="AB127" s="1749"/>
      <c r="AC127" s="1749"/>
      <c r="AD127" s="1749"/>
      <c r="AE127" s="1750"/>
      <c r="AF127" s="1632"/>
      <c r="AG127" s="1633"/>
      <c r="AH127" s="1633"/>
      <c r="AI127" s="1651"/>
      <c r="AJ127" s="427"/>
      <c r="AK127" s="456"/>
      <c r="AL127" s="452"/>
      <c r="AM127" s="452"/>
      <c r="AN127" s="452"/>
      <c r="AQ127" s="405"/>
      <c r="AR127" s="405"/>
      <c r="AS127" s="405"/>
      <c r="AT127" s="405"/>
      <c r="AU127" s="472"/>
      <c r="AV127" s="405"/>
    </row>
    <row r="128" spans="3:51" ht="17.25" hidden="1" customHeight="1">
      <c r="C128" s="421" t="str">
        <f t="shared" si="4"/>
        <v>－</v>
      </c>
      <c r="E128" s="1728"/>
      <c r="F128" s="1718" t="s">
        <v>762</v>
      </c>
      <c r="G128" s="1719"/>
      <c r="H128" s="1719"/>
      <c r="I128" s="1719"/>
      <c r="J128" s="1720"/>
      <c r="K128" s="1751"/>
      <c r="L128" s="1752"/>
      <c r="M128" s="1752"/>
      <c r="N128" s="1752"/>
      <c r="O128" s="1752"/>
      <c r="P128" s="1752"/>
      <c r="Q128" s="1752"/>
      <c r="R128" s="1752"/>
      <c r="S128" s="1752"/>
      <c r="T128" s="1752"/>
      <c r="U128" s="1752"/>
      <c r="V128" s="1752"/>
      <c r="W128" s="1752"/>
      <c r="X128" s="1752"/>
      <c r="Y128" s="1752"/>
      <c r="Z128" s="1752"/>
      <c r="AA128" s="1752"/>
      <c r="AB128" s="1752"/>
      <c r="AC128" s="1752"/>
      <c r="AD128" s="1752"/>
      <c r="AE128" s="1753"/>
      <c r="AF128" s="1739"/>
      <c r="AG128" s="1740"/>
      <c r="AH128" s="1740"/>
      <c r="AI128" s="1741"/>
      <c r="AJ128" s="1697" t="str">
        <f>IF(K126="実績無し","実績無し",IF(AW129="×","未入力箇所あり",IF(AV129="×","期間が違います","○")))</f>
        <v>未入力箇所あり</v>
      </c>
      <c r="AK128" s="1698"/>
      <c r="AL128" s="1698"/>
      <c r="AM128" s="1698"/>
      <c r="AN128" s="485"/>
      <c r="AQ128" s="405"/>
      <c r="AR128" s="405"/>
      <c r="AS128" s="1694" t="s">
        <v>789</v>
      </c>
      <c r="AT128" s="1695"/>
      <c r="AU128" s="471" t="s">
        <v>790</v>
      </c>
      <c r="AV128" s="486" t="s">
        <v>788</v>
      </c>
      <c r="AW128" s="467" t="s">
        <v>791</v>
      </c>
      <c r="AX128" s="471" t="s">
        <v>792</v>
      </c>
      <c r="AY128" s="665" t="s">
        <v>1143</v>
      </c>
    </row>
    <row r="129" spans="3:51" ht="17.25" hidden="1" customHeight="1">
      <c r="C129" s="421" t="str">
        <f t="shared" si="4"/>
        <v>－</v>
      </c>
      <c r="E129" s="1728"/>
      <c r="F129" s="1718" t="s">
        <v>763</v>
      </c>
      <c r="G129" s="1719"/>
      <c r="H129" s="1719"/>
      <c r="I129" s="1719"/>
      <c r="J129" s="1720"/>
      <c r="K129" s="670" t="s">
        <v>929</v>
      </c>
      <c r="L129" s="1721"/>
      <c r="M129" s="1721"/>
      <c r="N129" s="474" t="s">
        <v>5</v>
      </c>
      <c r="O129" s="1721"/>
      <c r="P129" s="1721"/>
      <c r="Q129" s="474" t="s">
        <v>493</v>
      </c>
      <c r="R129" s="1721"/>
      <c r="S129" s="1721"/>
      <c r="T129" s="1722" t="s">
        <v>7</v>
      </c>
      <c r="U129" s="1722"/>
      <c r="V129" s="1722"/>
      <c r="W129" s="1722"/>
      <c r="X129" s="1722"/>
      <c r="Y129" s="1722"/>
      <c r="Z129" s="1722"/>
      <c r="AA129" s="1722"/>
      <c r="AB129" s="1722"/>
      <c r="AC129" s="1722"/>
      <c r="AD129" s="1722"/>
      <c r="AE129" s="1723"/>
      <c r="AF129" s="1742"/>
      <c r="AG129" s="1743"/>
      <c r="AH129" s="1743"/>
      <c r="AI129" s="1744"/>
      <c r="AJ129" s="1697"/>
      <c r="AK129" s="1698"/>
      <c r="AL129" s="1698"/>
      <c r="AM129" s="1698"/>
      <c r="AN129" s="485"/>
      <c r="AQ129" s="405"/>
      <c r="AR129" s="405"/>
      <c r="AS129" s="487" t="s">
        <v>784</v>
      </c>
      <c r="AT129" s="478" t="str">
        <f>IF(AY129=1,IF(K129="Ｈ",DATE(L129+1988,O129,R129),DATE(L129+2018,O129,R129)),"空欄あり")</f>
        <v>空欄あり</v>
      </c>
      <c r="AU129" s="488" t="str">
        <f>IF(AND(AT129&gt;=$AV$15,AT129&lt;=$AX$15),"○","×")</f>
        <v>×</v>
      </c>
      <c r="AV129" s="1696" t="str">
        <f>IF(AND(AU129="○",AU130="○"),"○","×")</f>
        <v>×</v>
      </c>
      <c r="AW129" s="1670" t="str">
        <f>IF(OR(K126="",K128="",L129="",O129="",R129="",L130="",O130="",R130="",W130="",Z130="",AC130="",AF128=""),"×","○")</f>
        <v>×</v>
      </c>
      <c r="AX129" s="1670" t="str">
        <f>IF(AJ128="○",AF128,"")</f>
        <v/>
      </c>
      <c r="AY129" s="1670">
        <f>IF(OR(K126="",K128="",L129="",O129="",R129="",L130="",O130="",R130="",W130="",Z130="",AC130="",AF128=""),0,1)</f>
        <v>0</v>
      </c>
    </row>
    <row r="130" spans="3:51" ht="17.25" hidden="1" customHeight="1">
      <c r="C130" s="421" t="str">
        <f t="shared" si="4"/>
        <v>－</v>
      </c>
      <c r="E130" s="1729"/>
      <c r="F130" s="1724" t="s">
        <v>764</v>
      </c>
      <c r="G130" s="1725"/>
      <c r="H130" s="1725"/>
      <c r="I130" s="1725"/>
      <c r="J130" s="1726"/>
      <c r="K130" s="670" t="s">
        <v>929</v>
      </c>
      <c r="L130" s="1713"/>
      <c r="M130" s="1713"/>
      <c r="N130" s="489" t="s">
        <v>5</v>
      </c>
      <c r="O130" s="1713"/>
      <c r="P130" s="1713"/>
      <c r="Q130" s="489" t="s">
        <v>493</v>
      </c>
      <c r="R130" s="1713"/>
      <c r="S130" s="1713"/>
      <c r="T130" s="489" t="s">
        <v>7</v>
      </c>
      <c r="U130" s="489" t="s">
        <v>752</v>
      </c>
      <c r="V130" s="672" t="s">
        <v>929</v>
      </c>
      <c r="W130" s="1713"/>
      <c r="X130" s="1713"/>
      <c r="Y130" s="489" t="s">
        <v>5</v>
      </c>
      <c r="Z130" s="1713"/>
      <c r="AA130" s="1713"/>
      <c r="AB130" s="489" t="s">
        <v>493</v>
      </c>
      <c r="AC130" s="1713"/>
      <c r="AD130" s="1713"/>
      <c r="AE130" s="490" t="s">
        <v>7</v>
      </c>
      <c r="AF130" s="1745"/>
      <c r="AG130" s="1746"/>
      <c r="AH130" s="1746"/>
      <c r="AI130" s="1747"/>
      <c r="AJ130" s="1697"/>
      <c r="AK130" s="1698"/>
      <c r="AL130" s="1698"/>
      <c r="AM130" s="1698"/>
      <c r="AN130" s="485"/>
      <c r="AQ130" s="405"/>
      <c r="AR130" s="405"/>
      <c r="AS130" s="487" t="s">
        <v>785</v>
      </c>
      <c r="AT130" s="478" t="str">
        <f>IF(AY129=1,IF(V130="Ｈ",DATE(W130+1988,Z130,AC130),DATE(W130+2018,Z130,AC130)),"空欄あり")</f>
        <v>空欄あり</v>
      </c>
      <c r="AU130" s="488" t="str">
        <f>IF(AND(AT130&gt;=$AV$15,AT130&lt;=$AX$15),"○","×")</f>
        <v>×</v>
      </c>
      <c r="AV130" s="1696"/>
      <c r="AW130" s="1670"/>
      <c r="AX130" s="1670"/>
      <c r="AY130" s="1670"/>
    </row>
    <row r="131" spans="3:51" ht="17.25" hidden="1" customHeight="1">
      <c r="C131" s="421" t="str">
        <f t="shared" si="4"/>
        <v>－</v>
      </c>
      <c r="E131" s="1727" t="s">
        <v>765</v>
      </c>
      <c r="F131" s="1730" t="s">
        <v>759</v>
      </c>
      <c r="G131" s="1731"/>
      <c r="H131" s="1731"/>
      <c r="I131" s="1731"/>
      <c r="J131" s="1732"/>
      <c r="K131" s="1714"/>
      <c r="L131" s="1715"/>
      <c r="M131" s="1715"/>
      <c r="N131" s="1715"/>
      <c r="O131" s="1715"/>
      <c r="P131" s="1715"/>
      <c r="Q131" s="1715"/>
      <c r="R131" s="1715"/>
      <c r="S131" s="1715"/>
      <c r="T131" s="1715"/>
      <c r="U131" s="1715"/>
      <c r="V131" s="1715"/>
      <c r="W131" s="481"/>
      <c r="X131" s="603" t="s">
        <v>1042</v>
      </c>
      <c r="Y131" s="481"/>
      <c r="Z131" s="481"/>
      <c r="AA131" s="483"/>
      <c r="AB131" s="484"/>
      <c r="AC131" s="484"/>
      <c r="AD131" s="484"/>
      <c r="AE131" s="484"/>
      <c r="AF131" s="1630" t="s">
        <v>760</v>
      </c>
      <c r="AG131" s="1631"/>
      <c r="AH131" s="1631"/>
      <c r="AI131" s="1650"/>
      <c r="AJ131" s="491"/>
      <c r="AK131" s="492"/>
      <c r="AL131" s="493"/>
      <c r="AM131" s="493"/>
      <c r="AN131" s="493"/>
      <c r="AQ131" s="405"/>
      <c r="AR131" s="405"/>
      <c r="AS131" s="405"/>
      <c r="AT131" s="405"/>
      <c r="AU131" s="405"/>
      <c r="AV131" s="472"/>
      <c r="AW131" s="405"/>
      <c r="AX131" s="405"/>
    </row>
    <row r="132" spans="3:51" ht="17.25" hidden="1" customHeight="1">
      <c r="C132" s="421" t="str">
        <f t="shared" si="4"/>
        <v>－</v>
      </c>
      <c r="E132" s="1728"/>
      <c r="F132" s="1718" t="s">
        <v>761</v>
      </c>
      <c r="G132" s="1719"/>
      <c r="H132" s="1719"/>
      <c r="I132" s="1719"/>
      <c r="J132" s="1720"/>
      <c r="K132" s="1733" t="str">
        <f>CONCATENATE(①入力票!D17,"(本業種以外は対象となりませんのでご注意ください)")</f>
        <v>一般土木，管２種(本業種以外は対象となりませんのでご注意ください)</v>
      </c>
      <c r="L132" s="1734"/>
      <c r="M132" s="1734"/>
      <c r="N132" s="1734"/>
      <c r="O132" s="1734"/>
      <c r="P132" s="1734"/>
      <c r="Q132" s="1734"/>
      <c r="R132" s="1734"/>
      <c r="S132" s="1734"/>
      <c r="T132" s="1734"/>
      <c r="U132" s="1734"/>
      <c r="V132" s="1734"/>
      <c r="W132" s="1734"/>
      <c r="X132" s="1734"/>
      <c r="Y132" s="1734"/>
      <c r="Z132" s="1734"/>
      <c r="AA132" s="1734"/>
      <c r="AB132" s="1734"/>
      <c r="AC132" s="1734"/>
      <c r="AD132" s="1734"/>
      <c r="AE132" s="1735"/>
      <c r="AF132" s="1632"/>
      <c r="AG132" s="1633"/>
      <c r="AH132" s="1633"/>
      <c r="AI132" s="1651"/>
      <c r="AJ132" s="491"/>
      <c r="AK132" s="492"/>
      <c r="AL132" s="493"/>
      <c r="AM132" s="493"/>
      <c r="AN132" s="493"/>
      <c r="AQ132" s="405"/>
      <c r="AR132" s="405"/>
      <c r="AS132" s="405"/>
      <c r="AT132" s="405"/>
      <c r="AU132" s="405"/>
      <c r="AV132" s="472"/>
      <c r="AW132" s="405"/>
      <c r="AX132" s="405"/>
    </row>
    <row r="133" spans="3:51" ht="17.25" hidden="1" customHeight="1">
      <c r="C133" s="421" t="str">
        <f t="shared" si="4"/>
        <v>－</v>
      </c>
      <c r="E133" s="1728"/>
      <c r="F133" s="1718" t="s">
        <v>762</v>
      </c>
      <c r="G133" s="1719"/>
      <c r="H133" s="1719"/>
      <c r="I133" s="1719"/>
      <c r="J133" s="1720"/>
      <c r="K133" s="1736"/>
      <c r="L133" s="1737"/>
      <c r="M133" s="1737"/>
      <c r="N133" s="1737"/>
      <c r="O133" s="1737"/>
      <c r="P133" s="1737"/>
      <c r="Q133" s="1737"/>
      <c r="R133" s="1737"/>
      <c r="S133" s="1737"/>
      <c r="T133" s="1737"/>
      <c r="U133" s="1737"/>
      <c r="V133" s="1737"/>
      <c r="W133" s="1737"/>
      <c r="X133" s="1737"/>
      <c r="Y133" s="1737"/>
      <c r="Z133" s="1737"/>
      <c r="AA133" s="1737"/>
      <c r="AB133" s="1737"/>
      <c r="AC133" s="1737"/>
      <c r="AD133" s="1737"/>
      <c r="AE133" s="1738"/>
      <c r="AF133" s="1739"/>
      <c r="AG133" s="1740"/>
      <c r="AH133" s="1740"/>
      <c r="AI133" s="1741"/>
      <c r="AJ133" s="1697" t="str">
        <f>IF(K124="実績無し","実績無し",IF(K131="実績無し","実績無し",IF(AW134="×","未入力箇所あり",IF(AV134="×","期間が違います","○"))))</f>
        <v>未入力箇所あり</v>
      </c>
      <c r="AK133" s="1698"/>
      <c r="AL133" s="1698"/>
      <c r="AM133" s="1698"/>
      <c r="AN133" s="485"/>
      <c r="AQ133" s="405"/>
      <c r="AR133" s="405"/>
      <c r="AS133" s="1694" t="s">
        <v>789</v>
      </c>
      <c r="AT133" s="1695"/>
      <c r="AU133" s="471" t="s">
        <v>790</v>
      </c>
      <c r="AV133" s="486" t="s">
        <v>788</v>
      </c>
      <c r="AW133" s="467" t="s">
        <v>791</v>
      </c>
      <c r="AX133" s="471" t="s">
        <v>792</v>
      </c>
      <c r="AY133" s="665" t="s">
        <v>1143</v>
      </c>
    </row>
    <row r="134" spans="3:51" ht="17.25" hidden="1" customHeight="1">
      <c r="C134" s="421" t="str">
        <f t="shared" si="4"/>
        <v>－</v>
      </c>
      <c r="E134" s="1728"/>
      <c r="F134" s="1718" t="s">
        <v>763</v>
      </c>
      <c r="G134" s="1719"/>
      <c r="H134" s="1719"/>
      <c r="I134" s="1719"/>
      <c r="J134" s="1720"/>
      <c r="K134" s="670" t="s">
        <v>929</v>
      </c>
      <c r="L134" s="1721"/>
      <c r="M134" s="1721"/>
      <c r="N134" s="474" t="s">
        <v>5</v>
      </c>
      <c r="O134" s="1721"/>
      <c r="P134" s="1721"/>
      <c r="Q134" s="474" t="s">
        <v>493</v>
      </c>
      <c r="R134" s="1721"/>
      <c r="S134" s="1721"/>
      <c r="T134" s="1722" t="s">
        <v>7</v>
      </c>
      <c r="U134" s="1722"/>
      <c r="V134" s="1722"/>
      <c r="W134" s="1722"/>
      <c r="X134" s="1722"/>
      <c r="Y134" s="1722"/>
      <c r="Z134" s="1722"/>
      <c r="AA134" s="1722"/>
      <c r="AB134" s="1722"/>
      <c r="AC134" s="1722"/>
      <c r="AD134" s="1722"/>
      <c r="AE134" s="1723"/>
      <c r="AF134" s="1742"/>
      <c r="AG134" s="1743"/>
      <c r="AH134" s="1743"/>
      <c r="AI134" s="1744"/>
      <c r="AJ134" s="1697"/>
      <c r="AK134" s="1698"/>
      <c r="AL134" s="1698"/>
      <c r="AM134" s="1698"/>
      <c r="AN134" s="485"/>
      <c r="AQ134" s="405"/>
      <c r="AR134" s="405"/>
      <c r="AS134" s="487" t="s">
        <v>784</v>
      </c>
      <c r="AT134" s="478" t="str">
        <f>IF(AY134=1,IF(K134="Ｈ",DATE(L134+1988,O134,R134),DATE(L134+2018,O134,R134)),"空欄あり")</f>
        <v>空欄あり</v>
      </c>
      <c r="AU134" s="488" t="str">
        <f>IF(AND(AT134&gt;=$AV$15,AT134&lt;=$AX$15),"○","×")</f>
        <v>×</v>
      </c>
      <c r="AV134" s="1696" t="str">
        <f>IF(AND(AU134="○",AU135="○"),"○","×")</f>
        <v>×</v>
      </c>
      <c r="AW134" s="1670" t="str">
        <f>IF(OR(K131="",K133="",L134="",O134="",R134="",L135="",O135="",R135="",W135="",Z135="",AC135="",AF133=""),"×","○")</f>
        <v>×</v>
      </c>
      <c r="AX134" s="1670" t="str">
        <f>IF(AJ133="○",AF133,"")</f>
        <v/>
      </c>
      <c r="AY134" s="1693">
        <f>IF(OR(K131="",K133="",L134="",O134="",R134="",L135="",O135="",R135="",W135="",Z135="",AC135="",AF133=""),0,1)</f>
        <v>0</v>
      </c>
    </row>
    <row r="135" spans="3:51" ht="17.25" hidden="1" customHeight="1">
      <c r="C135" s="421" t="str">
        <f t="shared" si="4"/>
        <v>－</v>
      </c>
      <c r="E135" s="1729"/>
      <c r="F135" s="1724" t="s">
        <v>764</v>
      </c>
      <c r="G135" s="1725"/>
      <c r="H135" s="1725"/>
      <c r="I135" s="1725"/>
      <c r="J135" s="1726"/>
      <c r="K135" s="670" t="s">
        <v>929</v>
      </c>
      <c r="L135" s="1713"/>
      <c r="M135" s="1713"/>
      <c r="N135" s="489" t="s">
        <v>5</v>
      </c>
      <c r="O135" s="1713"/>
      <c r="P135" s="1713"/>
      <c r="Q135" s="489" t="s">
        <v>493</v>
      </c>
      <c r="R135" s="1713"/>
      <c r="S135" s="1713"/>
      <c r="T135" s="489" t="s">
        <v>7</v>
      </c>
      <c r="U135" s="489" t="s">
        <v>752</v>
      </c>
      <c r="V135" s="672" t="s">
        <v>929</v>
      </c>
      <c r="W135" s="1713"/>
      <c r="X135" s="1713"/>
      <c r="Y135" s="489" t="s">
        <v>5</v>
      </c>
      <c r="Z135" s="1713"/>
      <c r="AA135" s="1713"/>
      <c r="AB135" s="489" t="s">
        <v>493</v>
      </c>
      <c r="AC135" s="1713"/>
      <c r="AD135" s="1713"/>
      <c r="AE135" s="490" t="s">
        <v>7</v>
      </c>
      <c r="AF135" s="1745"/>
      <c r="AG135" s="1746"/>
      <c r="AH135" s="1746"/>
      <c r="AI135" s="1747"/>
      <c r="AJ135" s="1697"/>
      <c r="AK135" s="1698"/>
      <c r="AL135" s="1698"/>
      <c r="AM135" s="1698"/>
      <c r="AN135" s="485"/>
      <c r="AQ135" s="405"/>
      <c r="AR135" s="405"/>
      <c r="AS135" s="487" t="s">
        <v>785</v>
      </c>
      <c r="AT135" s="478" t="str">
        <f>IF(AY134=1,IF(V135="Ｈ",DATE(W135+1988,Z135,AC135),DATE(W135+2018,Z135,AC135)),"空欄あり")</f>
        <v>空欄あり</v>
      </c>
      <c r="AU135" s="488" t="str">
        <f>IF(AND(AT135&gt;=$AV$15,AT135&lt;=$AX$15),"○","×")</f>
        <v>×</v>
      </c>
      <c r="AV135" s="1696"/>
      <c r="AW135" s="1670"/>
      <c r="AX135" s="1670"/>
      <c r="AY135" s="1693"/>
    </row>
    <row r="136" spans="3:51" ht="17.25" hidden="1" customHeight="1">
      <c r="C136" s="421" t="str">
        <f t="shared" si="4"/>
        <v>－</v>
      </c>
      <c r="E136" s="1727" t="s">
        <v>766</v>
      </c>
      <c r="F136" s="1730" t="s">
        <v>759</v>
      </c>
      <c r="G136" s="1731"/>
      <c r="H136" s="1731"/>
      <c r="I136" s="1731"/>
      <c r="J136" s="1732"/>
      <c r="K136" s="1714"/>
      <c r="L136" s="1715"/>
      <c r="M136" s="1715"/>
      <c r="N136" s="1715"/>
      <c r="O136" s="1715"/>
      <c r="P136" s="1715"/>
      <c r="Q136" s="1715"/>
      <c r="R136" s="1715"/>
      <c r="S136" s="1715"/>
      <c r="T136" s="1715"/>
      <c r="U136" s="1715"/>
      <c r="V136" s="1715"/>
      <c r="W136" s="481"/>
      <c r="X136" s="603" t="s">
        <v>1042</v>
      </c>
      <c r="Y136" s="481"/>
      <c r="Z136" s="481"/>
      <c r="AA136" s="483"/>
      <c r="AB136" s="484"/>
      <c r="AC136" s="484"/>
      <c r="AD136" s="484"/>
      <c r="AE136" s="484"/>
      <c r="AF136" s="1630" t="s">
        <v>760</v>
      </c>
      <c r="AG136" s="1631"/>
      <c r="AH136" s="1631"/>
      <c r="AI136" s="1650"/>
      <c r="AJ136" s="491"/>
      <c r="AK136" s="492"/>
      <c r="AL136" s="493"/>
      <c r="AM136" s="493"/>
      <c r="AN136" s="493"/>
      <c r="AQ136" s="405"/>
      <c r="AR136" s="405"/>
      <c r="AS136" s="405"/>
      <c r="AT136" s="405"/>
      <c r="AU136" s="405"/>
      <c r="AV136" s="472"/>
      <c r="AW136" s="405"/>
      <c r="AX136" s="405"/>
    </row>
    <row r="137" spans="3:51" ht="17.25" hidden="1" customHeight="1">
      <c r="C137" s="421" t="str">
        <f t="shared" si="4"/>
        <v>－</v>
      </c>
      <c r="E137" s="1728"/>
      <c r="F137" s="1718" t="s">
        <v>761</v>
      </c>
      <c r="G137" s="1719"/>
      <c r="H137" s="1719"/>
      <c r="I137" s="1719"/>
      <c r="J137" s="1720"/>
      <c r="K137" s="1733" t="str">
        <f>CONCATENATE(①入力票!D17,"(本業種以外は対象となりませんのでご注意ください)")</f>
        <v>一般土木，管２種(本業種以外は対象となりませんのでご注意ください)</v>
      </c>
      <c r="L137" s="1734"/>
      <c r="M137" s="1734"/>
      <c r="N137" s="1734"/>
      <c r="O137" s="1734"/>
      <c r="P137" s="1734"/>
      <c r="Q137" s="1734"/>
      <c r="R137" s="1734"/>
      <c r="S137" s="1734"/>
      <c r="T137" s="1734"/>
      <c r="U137" s="1734"/>
      <c r="V137" s="1734"/>
      <c r="W137" s="1734"/>
      <c r="X137" s="1734"/>
      <c r="Y137" s="1734"/>
      <c r="Z137" s="1734"/>
      <c r="AA137" s="1734"/>
      <c r="AB137" s="1734"/>
      <c r="AC137" s="1734"/>
      <c r="AD137" s="1734"/>
      <c r="AE137" s="1735"/>
      <c r="AF137" s="1632"/>
      <c r="AG137" s="1633"/>
      <c r="AH137" s="1633"/>
      <c r="AI137" s="1651"/>
      <c r="AJ137" s="491"/>
      <c r="AK137" s="492"/>
      <c r="AL137" s="493"/>
      <c r="AM137" s="493"/>
      <c r="AN137" s="493"/>
      <c r="AQ137" s="405"/>
      <c r="AR137" s="405"/>
      <c r="AS137" s="405"/>
      <c r="AT137" s="405"/>
      <c r="AU137" s="405"/>
      <c r="AV137" s="472"/>
      <c r="AW137" s="405"/>
      <c r="AX137" s="405"/>
    </row>
    <row r="138" spans="3:51" ht="17.25" hidden="1" customHeight="1">
      <c r="C138" s="421" t="str">
        <f t="shared" si="4"/>
        <v>－</v>
      </c>
      <c r="E138" s="1728"/>
      <c r="F138" s="1718" t="s">
        <v>762</v>
      </c>
      <c r="G138" s="1719"/>
      <c r="H138" s="1719"/>
      <c r="I138" s="1719"/>
      <c r="J138" s="1720"/>
      <c r="K138" s="1736"/>
      <c r="L138" s="1737"/>
      <c r="M138" s="1737"/>
      <c r="N138" s="1737"/>
      <c r="O138" s="1737"/>
      <c r="P138" s="1737"/>
      <c r="Q138" s="1737"/>
      <c r="R138" s="1737"/>
      <c r="S138" s="1737"/>
      <c r="T138" s="1737"/>
      <c r="U138" s="1737"/>
      <c r="V138" s="1737"/>
      <c r="W138" s="1737"/>
      <c r="X138" s="1737"/>
      <c r="Y138" s="1737"/>
      <c r="Z138" s="1737"/>
      <c r="AA138" s="1737"/>
      <c r="AB138" s="1737"/>
      <c r="AC138" s="1737"/>
      <c r="AD138" s="1737"/>
      <c r="AE138" s="1738"/>
      <c r="AF138" s="1739"/>
      <c r="AG138" s="1740"/>
      <c r="AH138" s="1740"/>
      <c r="AI138" s="1741"/>
      <c r="AJ138" s="1697" t="str">
        <f>IF(K124="実績無し","実績無し",IF(K136="実績無し","実績無し",IF(AW139="×","未入力箇所あり",IF(AV139="×","期間が違います","○"))))</f>
        <v>未入力箇所あり</v>
      </c>
      <c r="AK138" s="1698"/>
      <c r="AL138" s="1698"/>
      <c r="AM138" s="1698"/>
      <c r="AN138" s="485"/>
      <c r="AQ138" s="405"/>
      <c r="AR138" s="405"/>
      <c r="AS138" s="1694" t="s">
        <v>789</v>
      </c>
      <c r="AT138" s="1695"/>
      <c r="AU138" s="471" t="s">
        <v>790</v>
      </c>
      <c r="AV138" s="486" t="s">
        <v>788</v>
      </c>
      <c r="AW138" s="467" t="s">
        <v>791</v>
      </c>
      <c r="AX138" s="471" t="s">
        <v>792</v>
      </c>
      <c r="AY138" s="665" t="s">
        <v>1143</v>
      </c>
    </row>
    <row r="139" spans="3:51" ht="17.25" hidden="1" customHeight="1">
      <c r="C139" s="421" t="str">
        <f t="shared" si="4"/>
        <v>－</v>
      </c>
      <c r="E139" s="1728"/>
      <c r="F139" s="1718" t="s">
        <v>763</v>
      </c>
      <c r="G139" s="1719"/>
      <c r="H139" s="1719"/>
      <c r="I139" s="1719"/>
      <c r="J139" s="1720"/>
      <c r="K139" s="670" t="s">
        <v>929</v>
      </c>
      <c r="L139" s="1721"/>
      <c r="M139" s="1721"/>
      <c r="N139" s="474" t="s">
        <v>5</v>
      </c>
      <c r="O139" s="1721"/>
      <c r="P139" s="1721"/>
      <c r="Q139" s="474" t="s">
        <v>493</v>
      </c>
      <c r="R139" s="1721"/>
      <c r="S139" s="1721"/>
      <c r="T139" s="1722" t="s">
        <v>7</v>
      </c>
      <c r="U139" s="1722"/>
      <c r="V139" s="1722"/>
      <c r="W139" s="1722"/>
      <c r="X139" s="1722"/>
      <c r="Y139" s="1722"/>
      <c r="Z139" s="1722"/>
      <c r="AA139" s="1722"/>
      <c r="AB139" s="1722"/>
      <c r="AC139" s="1722"/>
      <c r="AD139" s="1722"/>
      <c r="AE139" s="1723"/>
      <c r="AF139" s="1742"/>
      <c r="AG139" s="1743"/>
      <c r="AH139" s="1743"/>
      <c r="AI139" s="1744"/>
      <c r="AJ139" s="1697"/>
      <c r="AK139" s="1698"/>
      <c r="AL139" s="1698"/>
      <c r="AM139" s="1698"/>
      <c r="AN139" s="485"/>
      <c r="AQ139" s="405"/>
      <c r="AR139" s="405"/>
      <c r="AS139" s="487" t="s">
        <v>784</v>
      </c>
      <c r="AT139" s="478" t="str">
        <f>IF(AY139=1,IF(K139="Ｈ",DATE(L139+1988,O139,R139),DATE(L139+2018,O139,R139)),"空欄あり")</f>
        <v>空欄あり</v>
      </c>
      <c r="AU139" s="488" t="str">
        <f>IF(AND(AT139&gt;=$AV$15,AT139&lt;=$AX$15),"○","×")</f>
        <v>×</v>
      </c>
      <c r="AV139" s="1696" t="str">
        <f>IF(AND(AU139="○",AU140="○"),"○","×")</f>
        <v>×</v>
      </c>
      <c r="AW139" s="1670" t="str">
        <f>IF(OR(K136="",K138="",L139="",O139="",R139="",L140="",O140="",R140="",W140="",Z140="",AC140="",AF138=""),"×","○")</f>
        <v>×</v>
      </c>
      <c r="AX139" s="1670" t="str">
        <f>IF(AJ138="○",AF138,"")</f>
        <v/>
      </c>
      <c r="AY139" s="1670">
        <f>IF(OR(K136="",K138="",L139="",O139="",R139="",L140="",O140="",R140="",W140="",Z140="",AC140="",AF138=""),0,1)</f>
        <v>0</v>
      </c>
    </row>
    <row r="140" spans="3:51" ht="17.25" hidden="1" customHeight="1">
      <c r="C140" s="421" t="str">
        <f t="shared" si="4"/>
        <v>－</v>
      </c>
      <c r="E140" s="1729"/>
      <c r="F140" s="1724" t="s">
        <v>764</v>
      </c>
      <c r="G140" s="1725"/>
      <c r="H140" s="1725"/>
      <c r="I140" s="1725"/>
      <c r="J140" s="1726"/>
      <c r="K140" s="671" t="s">
        <v>929</v>
      </c>
      <c r="L140" s="1713"/>
      <c r="M140" s="1713"/>
      <c r="N140" s="489" t="s">
        <v>5</v>
      </c>
      <c r="O140" s="1713"/>
      <c r="P140" s="1713"/>
      <c r="Q140" s="489" t="s">
        <v>493</v>
      </c>
      <c r="R140" s="1713"/>
      <c r="S140" s="1713"/>
      <c r="T140" s="489" t="s">
        <v>7</v>
      </c>
      <c r="U140" s="489" t="s">
        <v>752</v>
      </c>
      <c r="V140" s="672" t="s">
        <v>929</v>
      </c>
      <c r="W140" s="1713"/>
      <c r="X140" s="1713"/>
      <c r="Y140" s="489" t="s">
        <v>5</v>
      </c>
      <c r="Z140" s="1713"/>
      <c r="AA140" s="1713"/>
      <c r="AB140" s="489" t="s">
        <v>493</v>
      </c>
      <c r="AC140" s="1713"/>
      <c r="AD140" s="1713"/>
      <c r="AE140" s="490" t="s">
        <v>7</v>
      </c>
      <c r="AF140" s="1745"/>
      <c r="AG140" s="1746"/>
      <c r="AH140" s="1746"/>
      <c r="AI140" s="1747"/>
      <c r="AJ140" s="1697"/>
      <c r="AK140" s="1698"/>
      <c r="AL140" s="1698"/>
      <c r="AM140" s="1698"/>
      <c r="AN140" s="485"/>
      <c r="AQ140" s="405"/>
      <c r="AR140" s="405"/>
      <c r="AS140" s="487" t="s">
        <v>785</v>
      </c>
      <c r="AT140" s="478" t="str">
        <f>IF(AY139=1,IF(V140="Ｈ",DATE(W140+1988,Z140,AC140),DATE(W140+2018,Z140,AC140)),"空欄あり")</f>
        <v>空欄あり</v>
      </c>
      <c r="AU140" s="488" t="str">
        <f>IF(AND(AT140&gt;=$AV$15,AT140&lt;=$AX$15),"○","×")</f>
        <v>×</v>
      </c>
      <c r="AV140" s="1696"/>
      <c r="AW140" s="1670"/>
      <c r="AX140" s="1670"/>
      <c r="AY140" s="1670"/>
    </row>
    <row r="141" spans="3:51" ht="13.5" hidden="1">
      <c r="C141" s="421" t="str">
        <f t="shared" si="4"/>
        <v>－</v>
      </c>
      <c r="E141" s="408"/>
      <c r="F141" s="408"/>
      <c r="G141" s="408"/>
      <c r="H141" s="408"/>
      <c r="I141" s="453"/>
      <c r="J141" s="453"/>
      <c r="K141" s="453"/>
      <c r="L141" s="453"/>
      <c r="M141" s="453"/>
      <c r="N141" s="453"/>
      <c r="O141" s="453"/>
      <c r="P141" s="453"/>
      <c r="Q141" s="453"/>
      <c r="R141" s="453"/>
      <c r="S141" s="453"/>
      <c r="T141" s="453"/>
      <c r="U141" s="453"/>
      <c r="V141" s="453"/>
      <c r="W141" s="453"/>
      <c r="X141" s="453"/>
      <c r="Y141" s="453"/>
      <c r="Z141" s="453"/>
      <c r="AA141" s="452"/>
      <c r="AB141" s="427"/>
      <c r="AC141" s="427"/>
      <c r="AD141" s="427"/>
      <c r="AF141" s="427"/>
      <c r="AG141" s="427"/>
      <c r="AI141" s="452"/>
      <c r="AJ141" s="452"/>
      <c r="AK141" s="452"/>
      <c r="AL141" s="452"/>
      <c r="AM141" s="452"/>
      <c r="AN141" s="452"/>
      <c r="AQ141" s="405"/>
      <c r="AR141" s="405"/>
      <c r="AS141" s="405"/>
      <c r="AT141" s="405"/>
      <c r="AU141" s="405"/>
      <c r="AV141" s="405"/>
    </row>
    <row r="142" spans="3:51" ht="13.5" hidden="1">
      <c r="C142" s="421" t="str">
        <f t="shared" si="4"/>
        <v>－</v>
      </c>
      <c r="E142" s="408"/>
      <c r="F142" s="453" t="s">
        <v>767</v>
      </c>
      <c r="G142" s="408"/>
      <c r="H142" s="408"/>
      <c r="I142" s="453"/>
      <c r="J142" s="453"/>
      <c r="K142" s="453"/>
      <c r="L142" s="453"/>
      <c r="M142" s="453"/>
      <c r="N142" s="453"/>
      <c r="O142" s="453"/>
      <c r="P142" s="453"/>
      <c r="Q142" s="453"/>
      <c r="R142" s="453"/>
      <c r="S142" s="453"/>
      <c r="T142" s="453"/>
      <c r="U142" s="453"/>
      <c r="V142" s="453"/>
      <c r="W142" s="453"/>
      <c r="X142" s="453"/>
      <c r="Y142" s="453"/>
      <c r="Z142" s="453"/>
      <c r="AA142" s="452"/>
      <c r="AB142" s="427"/>
      <c r="AC142" s="427"/>
      <c r="AD142" s="427"/>
      <c r="AF142" s="427"/>
      <c r="AG142" s="427"/>
      <c r="AI142" s="452"/>
      <c r="AJ142" s="452"/>
      <c r="AK142" s="452"/>
      <c r="AL142" s="452"/>
      <c r="AM142" s="452"/>
      <c r="AN142" s="452"/>
      <c r="AQ142" s="405"/>
      <c r="AR142" s="405"/>
      <c r="AS142" s="405"/>
      <c r="AT142" s="405"/>
      <c r="AU142" s="405"/>
      <c r="AV142" s="405"/>
    </row>
    <row r="143" spans="3:51" ht="12.75" hidden="1" customHeight="1">
      <c r="C143" s="421" t="str">
        <f t="shared" si="4"/>
        <v>－</v>
      </c>
      <c r="E143" s="408"/>
      <c r="F143" s="1699" t="str">
        <f>IF(AF138=0,"原則３件記載です。漏れはありませんか？","提出前に記載内容を改めてご確認下さい")</f>
        <v>原則３件記載です。漏れはありませんか？</v>
      </c>
      <c r="G143" s="1700"/>
      <c r="H143" s="1700"/>
      <c r="I143" s="1700"/>
      <c r="J143" s="1700"/>
      <c r="K143" s="1700"/>
      <c r="L143" s="1700"/>
      <c r="M143" s="1700"/>
      <c r="N143" s="1700"/>
      <c r="O143" s="1700"/>
      <c r="P143" s="1700"/>
      <c r="Q143" s="1700"/>
      <c r="R143" s="1700"/>
      <c r="S143" s="1700"/>
      <c r="T143" s="1700"/>
      <c r="U143" s="1700"/>
      <c r="V143" s="1700"/>
      <c r="W143" s="1700"/>
      <c r="X143" s="1700"/>
      <c r="Y143" s="1700"/>
      <c r="Z143" s="1701"/>
      <c r="AA143" s="452"/>
      <c r="AB143" s="1555" t="s">
        <v>768</v>
      </c>
      <c r="AC143" s="1520"/>
      <c r="AD143" s="1520"/>
      <c r="AE143" s="1520"/>
      <c r="AF143" s="1707" t="e">
        <f>IF(K124="実績無し",65,ROUND(AVERAGE(AX129,AX134,AX139),2))</f>
        <v>#DIV/0!</v>
      </c>
      <c r="AG143" s="1708"/>
      <c r="AH143" s="1708"/>
      <c r="AI143" s="1709"/>
      <c r="AJ143" s="452"/>
      <c r="AK143" s="452"/>
      <c r="AL143" s="452"/>
      <c r="AM143" s="452"/>
      <c r="AN143" s="452"/>
      <c r="AQ143" s="405"/>
      <c r="AR143" s="405"/>
      <c r="AS143" s="405"/>
      <c r="AT143" s="405"/>
      <c r="AU143" s="405"/>
      <c r="AV143" s="405"/>
    </row>
    <row r="144" spans="3:51" ht="13.5" hidden="1" customHeight="1" thickBot="1">
      <c r="C144" s="421" t="str">
        <f t="shared" si="4"/>
        <v>－</v>
      </c>
      <c r="E144" s="408"/>
      <c r="F144" s="1702"/>
      <c r="G144" s="1703"/>
      <c r="H144" s="1703"/>
      <c r="I144" s="1703"/>
      <c r="J144" s="1703"/>
      <c r="K144" s="1703"/>
      <c r="L144" s="1703"/>
      <c r="M144" s="1703"/>
      <c r="N144" s="1703"/>
      <c r="O144" s="1703"/>
      <c r="P144" s="1703"/>
      <c r="Q144" s="1703"/>
      <c r="R144" s="1703"/>
      <c r="S144" s="1703"/>
      <c r="T144" s="1703"/>
      <c r="U144" s="1703"/>
      <c r="V144" s="1703"/>
      <c r="W144" s="1703"/>
      <c r="X144" s="1703"/>
      <c r="Y144" s="1703"/>
      <c r="Z144" s="1704"/>
      <c r="AA144" s="452"/>
      <c r="AB144" s="1705"/>
      <c r="AC144" s="1706"/>
      <c r="AD144" s="1706"/>
      <c r="AE144" s="1706"/>
      <c r="AF144" s="1710"/>
      <c r="AG144" s="1711"/>
      <c r="AH144" s="1711"/>
      <c r="AI144" s="1712"/>
      <c r="AJ144" s="452"/>
      <c r="AK144" s="452"/>
      <c r="AL144" s="452"/>
      <c r="AM144" s="452"/>
      <c r="AN144" s="452"/>
      <c r="AQ144" s="405"/>
      <c r="AR144" s="405"/>
      <c r="AS144" s="405"/>
      <c r="AT144" s="405"/>
      <c r="AU144" s="405"/>
      <c r="AV144" s="405"/>
    </row>
    <row r="145" spans="3:48" ht="13.5" hidden="1">
      <c r="C145" s="421" t="str">
        <f t="shared" si="4"/>
        <v>－</v>
      </c>
      <c r="E145" s="408"/>
      <c r="F145" s="408"/>
      <c r="G145" s="408"/>
      <c r="H145" s="408"/>
      <c r="I145" s="453"/>
      <c r="J145" s="453"/>
      <c r="K145" s="453"/>
      <c r="L145" s="453"/>
      <c r="M145" s="453"/>
      <c r="N145" s="453"/>
      <c r="O145" s="453"/>
      <c r="P145" s="453"/>
      <c r="Q145" s="453"/>
      <c r="R145" s="453"/>
      <c r="S145" s="453"/>
      <c r="T145" s="453"/>
      <c r="U145" s="453"/>
      <c r="V145" s="453"/>
      <c r="W145" s="453"/>
      <c r="X145" s="453"/>
      <c r="Y145" s="453"/>
      <c r="Z145" s="453"/>
      <c r="AA145" s="452"/>
      <c r="AB145" s="427"/>
      <c r="AC145" s="427"/>
      <c r="AD145" s="427"/>
      <c r="AF145" s="427" t="s">
        <v>769</v>
      </c>
      <c r="AG145" s="427"/>
      <c r="AI145" s="452"/>
      <c r="AJ145" s="452"/>
      <c r="AK145" s="452"/>
      <c r="AL145" s="452"/>
      <c r="AM145" s="452"/>
      <c r="AN145" s="452"/>
      <c r="AQ145" s="405"/>
      <c r="AR145" s="405"/>
      <c r="AS145" s="405"/>
      <c r="AT145" s="405"/>
      <c r="AU145" s="405"/>
      <c r="AV145" s="405"/>
    </row>
    <row r="146" spans="3:48" ht="13.5" hidden="1">
      <c r="C146" s="421" t="str">
        <f t="shared" si="4"/>
        <v>－</v>
      </c>
      <c r="E146" s="408"/>
      <c r="F146" s="408"/>
      <c r="G146" s="408"/>
      <c r="H146" s="408"/>
      <c r="I146" s="453"/>
      <c r="J146" s="453"/>
      <c r="K146" s="453"/>
      <c r="L146" s="453"/>
      <c r="M146" s="453"/>
      <c r="N146" s="453"/>
      <c r="O146" s="453"/>
      <c r="P146" s="453"/>
      <c r="Q146" s="453"/>
      <c r="R146" s="453"/>
      <c r="S146" s="453"/>
      <c r="T146" s="453"/>
      <c r="U146" s="453"/>
      <c r="V146" s="453"/>
      <c r="W146" s="453"/>
      <c r="X146" s="453"/>
      <c r="Y146" s="453"/>
      <c r="Z146" s="453"/>
      <c r="AA146" s="452"/>
      <c r="AB146" s="427"/>
      <c r="AC146" s="427"/>
      <c r="AD146" s="427"/>
      <c r="AF146" s="427" t="s">
        <v>770</v>
      </c>
      <c r="AG146" s="427"/>
      <c r="AI146" s="452"/>
      <c r="AJ146" s="452"/>
      <c r="AK146" s="452"/>
      <c r="AL146" s="452"/>
      <c r="AM146" s="452"/>
      <c r="AN146" s="452"/>
      <c r="AQ146" s="405"/>
      <c r="AR146" s="405"/>
      <c r="AS146" s="405"/>
      <c r="AT146" s="405"/>
      <c r="AU146" s="405"/>
      <c r="AV146" s="405"/>
    </row>
    <row r="147" spans="3:48" ht="13.5" hidden="1">
      <c r="C147" s="421" t="str">
        <f t="shared" si="4"/>
        <v>－</v>
      </c>
      <c r="E147" s="408"/>
      <c r="F147" s="408"/>
      <c r="G147" s="408"/>
      <c r="H147" s="408"/>
      <c r="I147" s="453"/>
      <c r="J147" s="453"/>
      <c r="K147" s="453"/>
      <c r="L147" s="453"/>
      <c r="M147" s="453"/>
      <c r="N147" s="453"/>
      <c r="O147" s="453"/>
      <c r="P147" s="453"/>
      <c r="Q147" s="453"/>
      <c r="R147" s="453"/>
      <c r="S147" s="453"/>
      <c r="T147" s="453"/>
      <c r="U147" s="453"/>
      <c r="V147" s="453"/>
      <c r="W147" s="453"/>
      <c r="X147" s="453"/>
      <c r="Y147" s="453"/>
      <c r="Z147" s="453"/>
      <c r="AA147" s="452"/>
      <c r="AB147" s="427"/>
      <c r="AC147" s="427"/>
      <c r="AD147" s="427"/>
      <c r="AG147" s="427"/>
      <c r="AI147" s="452"/>
      <c r="AJ147" s="452"/>
      <c r="AK147" s="452"/>
      <c r="AL147" s="452"/>
      <c r="AM147" s="452"/>
      <c r="AN147" s="452"/>
      <c r="AQ147" s="405"/>
      <c r="AR147" s="405"/>
      <c r="AS147" s="405"/>
      <c r="AT147" s="405"/>
      <c r="AU147" s="405"/>
      <c r="AV147" s="405"/>
    </row>
    <row r="148" spans="3:48">
      <c r="E148" s="408"/>
      <c r="F148" s="408"/>
      <c r="G148" s="408"/>
      <c r="H148" s="408"/>
      <c r="I148" s="453"/>
      <c r="J148" s="453"/>
      <c r="K148" s="453"/>
      <c r="L148" s="453"/>
      <c r="M148" s="453"/>
      <c r="N148" s="453"/>
      <c r="O148" s="453"/>
      <c r="P148" s="453"/>
      <c r="Q148" s="453"/>
      <c r="R148" s="453"/>
      <c r="S148" s="453"/>
      <c r="T148" s="453"/>
      <c r="U148" s="453"/>
      <c r="V148" s="453"/>
      <c r="W148" s="453"/>
      <c r="X148" s="453"/>
      <c r="Y148" s="453"/>
      <c r="Z148" s="453"/>
      <c r="AA148" s="452"/>
      <c r="AB148" s="427"/>
      <c r="AC148" s="427"/>
      <c r="AD148" s="427"/>
      <c r="AF148" s="427"/>
      <c r="AG148" s="427"/>
      <c r="AI148" s="452"/>
      <c r="AJ148" s="452"/>
      <c r="AK148" s="452"/>
      <c r="AL148" s="452"/>
      <c r="AM148" s="452"/>
      <c r="AN148" s="452"/>
      <c r="AQ148" s="405"/>
      <c r="AR148" s="405"/>
      <c r="AS148" s="405"/>
      <c r="AT148" s="405"/>
      <c r="AU148" s="405"/>
      <c r="AV148" s="405"/>
    </row>
    <row r="149" spans="3:48">
      <c r="E149" s="408"/>
      <c r="F149" s="408"/>
      <c r="G149" s="408"/>
      <c r="H149" s="408"/>
      <c r="I149" s="453"/>
      <c r="J149" s="453"/>
      <c r="K149" s="453"/>
      <c r="L149" s="453"/>
      <c r="M149" s="453"/>
      <c r="N149" s="453"/>
      <c r="O149" s="453"/>
      <c r="P149" s="453"/>
      <c r="Q149" s="453"/>
      <c r="R149" s="453"/>
      <c r="S149" s="453"/>
      <c r="T149" s="453"/>
      <c r="U149" s="453"/>
      <c r="V149" s="453"/>
      <c r="W149" s="453"/>
      <c r="X149" s="453"/>
      <c r="Y149" s="453"/>
      <c r="Z149" s="453"/>
      <c r="AA149" s="452"/>
      <c r="AB149" s="427"/>
      <c r="AC149" s="427"/>
      <c r="AD149" s="427"/>
      <c r="AF149" s="427"/>
      <c r="AG149" s="427"/>
      <c r="AI149" s="452"/>
      <c r="AJ149" s="452"/>
      <c r="AK149" s="452"/>
      <c r="AL149" s="452"/>
      <c r="AM149" s="452"/>
      <c r="AN149" s="452"/>
      <c r="AQ149" s="405"/>
      <c r="AR149" s="405"/>
      <c r="AS149" s="405"/>
      <c r="AT149" s="405"/>
      <c r="AU149" s="405"/>
      <c r="AV149" s="405"/>
    </row>
    <row r="150" spans="3:48">
      <c r="AQ150" s="405"/>
      <c r="AR150" s="405"/>
      <c r="AS150" s="405"/>
      <c r="AT150" s="405"/>
      <c r="AU150" s="405"/>
      <c r="AV150" s="405"/>
    </row>
    <row r="151" spans="3:48">
      <c r="AQ151" s="405"/>
      <c r="AR151" s="405"/>
      <c r="AS151" s="405"/>
      <c r="AT151" s="405"/>
      <c r="AU151" s="405"/>
      <c r="AV151" s="405"/>
    </row>
    <row r="152" spans="3:48">
      <c r="AQ152" s="405"/>
      <c r="AR152" s="405"/>
      <c r="AS152" s="405"/>
      <c r="AT152" s="405"/>
      <c r="AU152" s="405"/>
      <c r="AV152" s="405"/>
    </row>
    <row r="153" spans="3:48">
      <c r="AQ153" s="405"/>
      <c r="AR153" s="405"/>
      <c r="AS153" s="405"/>
      <c r="AT153" s="405"/>
      <c r="AU153" s="405"/>
      <c r="AV153" s="405"/>
    </row>
  </sheetData>
  <sheetProtection algorithmName="SHA-512" hashValue="CLVa9/wwm/rO22/vCpOA87W3PAsZIQZ0HWTXhh6k1u5Pb726dS0JN243d6SMc3FY/0lSDjoHuSBVg4joWGLlRg==" saltValue="M8oCqfaEjcC4inVEuNEkxA==" spinCount="100000" sheet="1" objects="1" scenarios="1"/>
  <autoFilter ref="C3:C147" xr:uid="{00000000-0009-0000-0000-00000A000000}">
    <filterColumn colId="0">
      <filters>
        <filter val="○"/>
      </filters>
    </filterColumn>
  </autoFilter>
  <mergeCells count="456">
    <mergeCell ref="T61:AE61"/>
    <mergeCell ref="T87:AE87"/>
    <mergeCell ref="T113:AE113"/>
    <mergeCell ref="T139:AE139"/>
    <mergeCell ref="D4:AO4"/>
    <mergeCell ref="E8:J9"/>
    <mergeCell ref="K8:AN9"/>
    <mergeCell ref="E10:J11"/>
    <mergeCell ref="K10:AN11"/>
    <mergeCell ref="AK6:AN6"/>
    <mergeCell ref="Z6:AJ6"/>
    <mergeCell ref="F14:J14"/>
    <mergeCell ref="K14:AN14"/>
    <mergeCell ref="F15:J15"/>
    <mergeCell ref="L15:M15"/>
    <mergeCell ref="O15:P15"/>
    <mergeCell ref="R15:S15"/>
    <mergeCell ref="V15:AE15"/>
    <mergeCell ref="F16:J16"/>
    <mergeCell ref="K16:AN16"/>
    <mergeCell ref="E19:J19"/>
    <mergeCell ref="K19:AE19"/>
    <mergeCell ref="E20:J20"/>
    <mergeCell ref="E22:E26"/>
    <mergeCell ref="F22:J22"/>
    <mergeCell ref="AF22:AI23"/>
    <mergeCell ref="F23:J23"/>
    <mergeCell ref="K23:AE23"/>
    <mergeCell ref="F24:J24"/>
    <mergeCell ref="K24:AE24"/>
    <mergeCell ref="AF24:AI26"/>
    <mergeCell ref="K20:V20"/>
    <mergeCell ref="K22:V22"/>
    <mergeCell ref="AJ24:AM26"/>
    <mergeCell ref="F25:J25"/>
    <mergeCell ref="L25:M25"/>
    <mergeCell ref="O25:P25"/>
    <mergeCell ref="R25:S25"/>
    <mergeCell ref="T25:AE25"/>
    <mergeCell ref="F26:J26"/>
    <mergeCell ref="L26:M26"/>
    <mergeCell ref="O26:P26"/>
    <mergeCell ref="R26:S26"/>
    <mergeCell ref="W26:X26"/>
    <mergeCell ref="Z26:AA26"/>
    <mergeCell ref="AC26:AD26"/>
    <mergeCell ref="E27:E31"/>
    <mergeCell ref="F27:J27"/>
    <mergeCell ref="AF27:AI28"/>
    <mergeCell ref="F28:J28"/>
    <mergeCell ref="K28:AE28"/>
    <mergeCell ref="F29:J29"/>
    <mergeCell ref="K29:AE29"/>
    <mergeCell ref="AF29:AI31"/>
    <mergeCell ref="R31:S31"/>
    <mergeCell ref="Z31:AA31"/>
    <mergeCell ref="AJ29:AM31"/>
    <mergeCell ref="F30:J30"/>
    <mergeCell ref="L30:M30"/>
    <mergeCell ref="O30:P30"/>
    <mergeCell ref="R30:S30"/>
    <mergeCell ref="T30:AE30"/>
    <mergeCell ref="F31:J31"/>
    <mergeCell ref="L31:M31"/>
    <mergeCell ref="O31:P31"/>
    <mergeCell ref="W31:X31"/>
    <mergeCell ref="AC31:AD31"/>
    <mergeCell ref="E32:E36"/>
    <mergeCell ref="F32:J32"/>
    <mergeCell ref="AF32:AI33"/>
    <mergeCell ref="F33:J33"/>
    <mergeCell ref="K33:AE33"/>
    <mergeCell ref="F34:J34"/>
    <mergeCell ref="K34:AE34"/>
    <mergeCell ref="AF34:AI36"/>
    <mergeCell ref="Z36:AA36"/>
    <mergeCell ref="T35:AE35"/>
    <mergeCell ref="AJ34:AM36"/>
    <mergeCell ref="F35:J35"/>
    <mergeCell ref="L35:M35"/>
    <mergeCell ref="O35:P35"/>
    <mergeCell ref="R35:S35"/>
    <mergeCell ref="F36:J36"/>
    <mergeCell ref="L36:M36"/>
    <mergeCell ref="O36:P36"/>
    <mergeCell ref="R36:S36"/>
    <mergeCell ref="W36:X36"/>
    <mergeCell ref="AC36:AD36"/>
    <mergeCell ref="F39:Z40"/>
    <mergeCell ref="AB39:AE40"/>
    <mergeCell ref="AF39:AI40"/>
    <mergeCell ref="E45:J45"/>
    <mergeCell ref="K45:AE45"/>
    <mergeCell ref="E46:J46"/>
    <mergeCell ref="E48:E52"/>
    <mergeCell ref="F48:J48"/>
    <mergeCell ref="AF48:AI49"/>
    <mergeCell ref="F49:J49"/>
    <mergeCell ref="K49:AE49"/>
    <mergeCell ref="F50:J50"/>
    <mergeCell ref="K50:AE50"/>
    <mergeCell ref="AF50:AI52"/>
    <mergeCell ref="W52:X52"/>
    <mergeCell ref="AJ50:AM52"/>
    <mergeCell ref="F51:J51"/>
    <mergeCell ref="L51:M51"/>
    <mergeCell ref="O51:P51"/>
    <mergeCell ref="R51:S51"/>
    <mergeCell ref="T51:AE51"/>
    <mergeCell ref="F52:J52"/>
    <mergeCell ref="L52:M52"/>
    <mergeCell ref="O52:P52"/>
    <mergeCell ref="R52:S52"/>
    <mergeCell ref="Z52:AA52"/>
    <mergeCell ref="AC52:AD52"/>
    <mergeCell ref="R56:S56"/>
    <mergeCell ref="T56:AE56"/>
    <mergeCell ref="F57:J57"/>
    <mergeCell ref="L57:M57"/>
    <mergeCell ref="R57:S57"/>
    <mergeCell ref="W57:X57"/>
    <mergeCell ref="O57:P57"/>
    <mergeCell ref="Z57:AA57"/>
    <mergeCell ref="AC57:AD57"/>
    <mergeCell ref="E53:E57"/>
    <mergeCell ref="F53:J53"/>
    <mergeCell ref="AF53:AI54"/>
    <mergeCell ref="F54:J54"/>
    <mergeCell ref="K54:AE54"/>
    <mergeCell ref="F55:J55"/>
    <mergeCell ref="K55:AE55"/>
    <mergeCell ref="AF55:AI57"/>
    <mergeCell ref="AJ60:AM62"/>
    <mergeCell ref="F61:J61"/>
    <mergeCell ref="L61:M61"/>
    <mergeCell ref="O61:P61"/>
    <mergeCell ref="R61:S61"/>
    <mergeCell ref="F62:J62"/>
    <mergeCell ref="L62:M62"/>
    <mergeCell ref="O62:P62"/>
    <mergeCell ref="F60:J60"/>
    <mergeCell ref="K60:AE60"/>
    <mergeCell ref="R62:S62"/>
    <mergeCell ref="K59:AE59"/>
    <mergeCell ref="AJ55:AM57"/>
    <mergeCell ref="F56:J56"/>
    <mergeCell ref="L56:M56"/>
    <mergeCell ref="O56:P56"/>
    <mergeCell ref="AF74:AI75"/>
    <mergeCell ref="F75:J75"/>
    <mergeCell ref="K75:AE75"/>
    <mergeCell ref="F76:J76"/>
    <mergeCell ref="K76:AE76"/>
    <mergeCell ref="W62:X62"/>
    <mergeCell ref="Z62:AA62"/>
    <mergeCell ref="AC62:AD62"/>
    <mergeCell ref="F65:Z66"/>
    <mergeCell ref="AB65:AE66"/>
    <mergeCell ref="AF76:AI78"/>
    <mergeCell ref="L78:M78"/>
    <mergeCell ref="O78:P78"/>
    <mergeCell ref="E71:J71"/>
    <mergeCell ref="K71:AE71"/>
    <mergeCell ref="E72:J72"/>
    <mergeCell ref="E74:E78"/>
    <mergeCell ref="F74:J74"/>
    <mergeCell ref="AF65:AI66"/>
    <mergeCell ref="AF60:AI62"/>
    <mergeCell ref="E58:E62"/>
    <mergeCell ref="F58:J58"/>
    <mergeCell ref="AF58:AI59"/>
    <mergeCell ref="F59:J59"/>
    <mergeCell ref="E79:E83"/>
    <mergeCell ref="F79:J79"/>
    <mergeCell ref="R83:S83"/>
    <mergeCell ref="AJ76:AM78"/>
    <mergeCell ref="F77:J77"/>
    <mergeCell ref="L77:M77"/>
    <mergeCell ref="O77:P77"/>
    <mergeCell ref="R77:S77"/>
    <mergeCell ref="T77:AE77"/>
    <mergeCell ref="F78:J78"/>
    <mergeCell ref="W83:X83"/>
    <mergeCell ref="Z83:AA83"/>
    <mergeCell ref="AC83:AD83"/>
    <mergeCell ref="R78:S78"/>
    <mergeCell ref="W78:X78"/>
    <mergeCell ref="Z78:AA78"/>
    <mergeCell ref="AC78:AD78"/>
    <mergeCell ref="T82:AE82"/>
    <mergeCell ref="F83:J83"/>
    <mergeCell ref="L83:M83"/>
    <mergeCell ref="O83:P83"/>
    <mergeCell ref="AF79:AI80"/>
    <mergeCell ref="F80:J80"/>
    <mergeCell ref="K80:AE80"/>
    <mergeCell ref="F81:J81"/>
    <mergeCell ref="K81:AE81"/>
    <mergeCell ref="AF81:AI83"/>
    <mergeCell ref="AJ81:AM83"/>
    <mergeCell ref="F82:J82"/>
    <mergeCell ref="L82:M82"/>
    <mergeCell ref="O82:P82"/>
    <mergeCell ref="R82:S82"/>
    <mergeCell ref="AJ86:AM88"/>
    <mergeCell ref="F87:J87"/>
    <mergeCell ref="L87:M87"/>
    <mergeCell ref="O87:P87"/>
    <mergeCell ref="R87:S87"/>
    <mergeCell ref="F88:J88"/>
    <mergeCell ref="L88:M88"/>
    <mergeCell ref="O88:P88"/>
    <mergeCell ref="R88:S88"/>
    <mergeCell ref="AC88:AD88"/>
    <mergeCell ref="F91:Z92"/>
    <mergeCell ref="AB91:AE92"/>
    <mergeCell ref="AF91:AI92"/>
    <mergeCell ref="E97:J97"/>
    <mergeCell ref="K97:AE97"/>
    <mergeCell ref="E84:E88"/>
    <mergeCell ref="F84:J84"/>
    <mergeCell ref="AF84:AI85"/>
    <mergeCell ref="F85:J85"/>
    <mergeCell ref="K85:AE85"/>
    <mergeCell ref="F86:J86"/>
    <mergeCell ref="K86:AE86"/>
    <mergeCell ref="AF86:AI88"/>
    <mergeCell ref="W88:X88"/>
    <mergeCell ref="Z88:AA88"/>
    <mergeCell ref="E98:J98"/>
    <mergeCell ref="E100:E104"/>
    <mergeCell ref="F100:J100"/>
    <mergeCell ref="AF100:AI101"/>
    <mergeCell ref="F101:J101"/>
    <mergeCell ref="K101:AE101"/>
    <mergeCell ref="F102:J102"/>
    <mergeCell ref="K102:AE102"/>
    <mergeCell ref="AF102:AI104"/>
    <mergeCell ref="R104:S104"/>
    <mergeCell ref="AJ102:AM104"/>
    <mergeCell ref="F103:J103"/>
    <mergeCell ref="L103:M103"/>
    <mergeCell ref="O103:P103"/>
    <mergeCell ref="R103:S103"/>
    <mergeCell ref="T103:AE103"/>
    <mergeCell ref="F104:J104"/>
    <mergeCell ref="L104:M104"/>
    <mergeCell ref="O104:P104"/>
    <mergeCell ref="W104:X104"/>
    <mergeCell ref="Z104:AA104"/>
    <mergeCell ref="AC104:AD104"/>
    <mergeCell ref="AF105:AI106"/>
    <mergeCell ref="F106:J106"/>
    <mergeCell ref="K106:AE106"/>
    <mergeCell ref="F107:J107"/>
    <mergeCell ref="K107:AE107"/>
    <mergeCell ref="AF107:AI109"/>
    <mergeCell ref="L109:M109"/>
    <mergeCell ref="O109:P109"/>
    <mergeCell ref="R109:S109"/>
    <mergeCell ref="Z109:AA109"/>
    <mergeCell ref="F109:J109"/>
    <mergeCell ref="E105:E109"/>
    <mergeCell ref="F105:J105"/>
    <mergeCell ref="AC109:AD109"/>
    <mergeCell ref="E110:E114"/>
    <mergeCell ref="F110:J110"/>
    <mergeCell ref="R114:S114"/>
    <mergeCell ref="K105:V105"/>
    <mergeCell ref="AJ107:AM109"/>
    <mergeCell ref="F108:J108"/>
    <mergeCell ref="L108:M108"/>
    <mergeCell ref="O108:P108"/>
    <mergeCell ref="R108:S108"/>
    <mergeCell ref="T108:AE108"/>
    <mergeCell ref="AF110:AI111"/>
    <mergeCell ref="F111:J111"/>
    <mergeCell ref="K111:AE111"/>
    <mergeCell ref="F112:J112"/>
    <mergeCell ref="K112:AE112"/>
    <mergeCell ref="AF112:AI114"/>
    <mergeCell ref="W114:X114"/>
    <mergeCell ref="Z114:AA114"/>
    <mergeCell ref="AC114:AD114"/>
    <mergeCell ref="K110:V110"/>
    <mergeCell ref="W109:X109"/>
    <mergeCell ref="AB117:AE118"/>
    <mergeCell ref="AF117:AI118"/>
    <mergeCell ref="E123:J123"/>
    <mergeCell ref="K123:AE123"/>
    <mergeCell ref="E124:J124"/>
    <mergeCell ref="AJ112:AM114"/>
    <mergeCell ref="F113:J113"/>
    <mergeCell ref="L113:M113"/>
    <mergeCell ref="O113:P113"/>
    <mergeCell ref="R113:S113"/>
    <mergeCell ref="F114:J114"/>
    <mergeCell ref="L114:M114"/>
    <mergeCell ref="O114:P114"/>
    <mergeCell ref="F117:Z118"/>
    <mergeCell ref="E126:E130"/>
    <mergeCell ref="F126:J126"/>
    <mergeCell ref="AF126:AI127"/>
    <mergeCell ref="F127:J127"/>
    <mergeCell ref="K127:AE127"/>
    <mergeCell ref="F128:J128"/>
    <mergeCell ref="K128:AE128"/>
    <mergeCell ref="AF128:AI130"/>
    <mergeCell ref="R130:S130"/>
    <mergeCell ref="W130:X130"/>
    <mergeCell ref="F129:J129"/>
    <mergeCell ref="L129:M129"/>
    <mergeCell ref="O129:P129"/>
    <mergeCell ref="R129:S129"/>
    <mergeCell ref="T129:AE129"/>
    <mergeCell ref="F130:J130"/>
    <mergeCell ref="L130:M130"/>
    <mergeCell ref="O130:P130"/>
    <mergeCell ref="Z130:AA130"/>
    <mergeCell ref="AC130:AD130"/>
    <mergeCell ref="E131:E135"/>
    <mergeCell ref="F131:J131"/>
    <mergeCell ref="AF131:AI132"/>
    <mergeCell ref="F132:J132"/>
    <mergeCell ref="K132:AE132"/>
    <mergeCell ref="F133:J133"/>
    <mergeCell ref="K133:AE133"/>
    <mergeCell ref="AF133:AI135"/>
    <mergeCell ref="W135:X135"/>
    <mergeCell ref="K131:V131"/>
    <mergeCell ref="E136:E140"/>
    <mergeCell ref="F136:J136"/>
    <mergeCell ref="AF136:AI137"/>
    <mergeCell ref="F137:J137"/>
    <mergeCell ref="K137:AE137"/>
    <mergeCell ref="F138:J138"/>
    <mergeCell ref="K138:AE138"/>
    <mergeCell ref="AF138:AI140"/>
    <mergeCell ref="K136:V136"/>
    <mergeCell ref="AJ138:AM140"/>
    <mergeCell ref="F139:J139"/>
    <mergeCell ref="L139:M139"/>
    <mergeCell ref="O139:P139"/>
    <mergeCell ref="R139:S139"/>
    <mergeCell ref="F140:J140"/>
    <mergeCell ref="L140:M140"/>
    <mergeCell ref="O140:P140"/>
    <mergeCell ref="R140:S140"/>
    <mergeCell ref="AJ133:AM135"/>
    <mergeCell ref="F134:J134"/>
    <mergeCell ref="L134:M134"/>
    <mergeCell ref="O134:P134"/>
    <mergeCell ref="R134:S134"/>
    <mergeCell ref="T134:AE134"/>
    <mergeCell ref="F135:J135"/>
    <mergeCell ref="L135:M135"/>
    <mergeCell ref="O135:P135"/>
    <mergeCell ref="R135:S135"/>
    <mergeCell ref="Z135:AA135"/>
    <mergeCell ref="AC135:AD135"/>
    <mergeCell ref="AJ128:AM130"/>
    <mergeCell ref="AS24:AT24"/>
    <mergeCell ref="AS50:AT50"/>
    <mergeCell ref="F143:Z144"/>
    <mergeCell ref="AB143:AE144"/>
    <mergeCell ref="AF143:AI144"/>
    <mergeCell ref="W140:X140"/>
    <mergeCell ref="Z140:AA140"/>
    <mergeCell ref="AC140:AD140"/>
    <mergeCell ref="K27:V27"/>
    <mergeCell ref="K32:V32"/>
    <mergeCell ref="K100:V100"/>
    <mergeCell ref="K126:V126"/>
    <mergeCell ref="K53:V53"/>
    <mergeCell ref="K58:V58"/>
    <mergeCell ref="K79:V79"/>
    <mergeCell ref="K84:V84"/>
    <mergeCell ref="K46:V46"/>
    <mergeCell ref="K72:V72"/>
    <mergeCell ref="K98:V98"/>
    <mergeCell ref="K124:V124"/>
    <mergeCell ref="K48:V48"/>
    <mergeCell ref="K74:V74"/>
    <mergeCell ref="AS60:AT60"/>
    <mergeCell ref="AV51:AV52"/>
    <mergeCell ref="AW51:AW52"/>
    <mergeCell ref="AX51:AX52"/>
    <mergeCell ref="AS55:AT55"/>
    <mergeCell ref="AV35:AV36"/>
    <mergeCell ref="AW35:AW36"/>
    <mergeCell ref="AX25:AX26"/>
    <mergeCell ref="AX30:AX31"/>
    <mergeCell ref="AV56:AV57"/>
    <mergeCell ref="AW56:AW57"/>
    <mergeCell ref="AX56:AX57"/>
    <mergeCell ref="AX35:AX36"/>
    <mergeCell ref="AV30:AV31"/>
    <mergeCell ref="AW30:AW31"/>
    <mergeCell ref="AS34:AT34"/>
    <mergeCell ref="AS29:AT29"/>
    <mergeCell ref="AV25:AV26"/>
    <mergeCell ref="AW25:AW26"/>
    <mergeCell ref="AV61:AV62"/>
    <mergeCell ref="AW61:AW62"/>
    <mergeCell ref="AX61:AX62"/>
    <mergeCell ref="AS76:AT76"/>
    <mergeCell ref="AV77:AV78"/>
    <mergeCell ref="AW77:AW78"/>
    <mergeCell ref="AX77:AX78"/>
    <mergeCell ref="AS81:AT81"/>
    <mergeCell ref="AV82:AV83"/>
    <mergeCell ref="AW82:AW83"/>
    <mergeCell ref="AX82:AX83"/>
    <mergeCell ref="AS86:AT86"/>
    <mergeCell ref="AV87:AV88"/>
    <mergeCell ref="AW87:AW88"/>
    <mergeCell ref="AX87:AX88"/>
    <mergeCell ref="AS102:AT102"/>
    <mergeCell ref="AV103:AV104"/>
    <mergeCell ref="AW103:AW104"/>
    <mergeCell ref="AX103:AX104"/>
    <mergeCell ref="AS107:AT107"/>
    <mergeCell ref="AS133:AT133"/>
    <mergeCell ref="AV134:AV135"/>
    <mergeCell ref="AW134:AW135"/>
    <mergeCell ref="AX134:AX135"/>
    <mergeCell ref="AS138:AT138"/>
    <mergeCell ref="AV139:AV140"/>
    <mergeCell ref="AW139:AW140"/>
    <mergeCell ref="AX139:AX140"/>
    <mergeCell ref="AV108:AV109"/>
    <mergeCell ref="AW108:AW109"/>
    <mergeCell ref="AX108:AX109"/>
    <mergeCell ref="AS112:AT112"/>
    <mergeCell ref="AV113:AV114"/>
    <mergeCell ref="AW113:AW114"/>
    <mergeCell ref="AX113:AX114"/>
    <mergeCell ref="AS128:AT128"/>
    <mergeCell ref="AV129:AV130"/>
    <mergeCell ref="AW129:AW130"/>
    <mergeCell ref="AX129:AX130"/>
    <mergeCell ref="AY103:AY104"/>
    <mergeCell ref="AY108:AY109"/>
    <mergeCell ref="AY113:AY114"/>
    <mergeCell ref="AY129:AY130"/>
    <mergeCell ref="AY134:AY135"/>
    <mergeCell ref="AY139:AY140"/>
    <mergeCell ref="AY25:AY26"/>
    <mergeCell ref="AY30:AY31"/>
    <mergeCell ref="AY35:AY36"/>
    <mergeCell ref="AY51:AY52"/>
    <mergeCell ref="AY56:AY57"/>
    <mergeCell ref="AY61:AY62"/>
    <mergeCell ref="AY77:AY78"/>
    <mergeCell ref="AY82:AY83"/>
    <mergeCell ref="AY87:AY88"/>
  </mergeCells>
  <phoneticPr fontId="55"/>
  <conditionalFormatting sqref="E22:AI36">
    <cfRule type="expression" dxfId="164" priority="95" stopIfTrue="1">
      <formula>$K$20="実績無し"</formula>
    </cfRule>
  </conditionalFormatting>
  <conditionalFormatting sqref="K29:AI31">
    <cfRule type="expression" dxfId="163" priority="94" stopIfTrue="1">
      <formula>$K$27="実績無し"</formula>
    </cfRule>
  </conditionalFormatting>
  <conditionalFormatting sqref="K34:AI36">
    <cfRule type="expression" dxfId="162" priority="93" stopIfTrue="1">
      <formula>$K$32="実績無し"</formula>
    </cfRule>
  </conditionalFormatting>
  <conditionalFormatting sqref="D44:AP50 D53:AP55 D51:J52 L51:S51 L52:U52 W52:AP52 D58:AP60 D56:J57 L56:S56 L57:U57 W57:AP57 D63:AP69 D61:J62 L61:S61 L62:U62 W62:AP62 AF51:AP51 AF56:AP56 AF61:AP61">
    <cfRule type="expression" dxfId="161" priority="92" stopIfTrue="1">
      <formula>$AV$8="単体"</formula>
    </cfRule>
  </conditionalFormatting>
  <conditionalFormatting sqref="E48:AI50 E53:AI55 E51:J52 L51:S51 L52:U52 W52:AI52 E58:AI60 E56:J57 L56:S56 L57:U57 W57:AI57 E61:J62 L61:S61 L62:U62 W62:AI62 AF51:AI51 AF56:AI56 AF61:AI61">
    <cfRule type="expression" dxfId="160" priority="91" stopIfTrue="1">
      <formula>$K$46="実績無し"</formula>
    </cfRule>
  </conditionalFormatting>
  <conditionalFormatting sqref="K55:AI55 L56:S56 L57:U57 W57:AI57 AF56:AI56">
    <cfRule type="expression" dxfId="159" priority="90" stopIfTrue="1">
      <formula>$K$53="実績無し"</formula>
    </cfRule>
  </conditionalFormatting>
  <conditionalFormatting sqref="K60:AI60 L61:S61 L62:U62 W62:AI62 AF61:AI61">
    <cfRule type="expression" dxfId="158" priority="89" stopIfTrue="1">
      <formula>$K$58="実績無し"</formula>
    </cfRule>
  </conditionalFormatting>
  <conditionalFormatting sqref="D70:AP76 D79:AP81 D77:J78 L77:S77 L78:U78 W78:AP78 D84:AP86 D82:J83 L82:S82 D89:AP95 D87:J88 L87:S87 L83:U83 W83:AP83 L88:U88 W88:AP88 AF77:AP77 AF82:AP82 AF87:AP87">
    <cfRule type="expression" dxfId="157" priority="88" stopIfTrue="1">
      <formula>$AV$9="２社ＪＶ"</formula>
    </cfRule>
  </conditionalFormatting>
  <conditionalFormatting sqref="E74:AI76 E79:AI81 E77:J78 L77:S77 L78:U78 W78:AI78 E84:AI86 E82:J83 L82:S82 E87:J88 L87:S87 L83:U83 W83:AI83 L88:U88 W88:AI88 AF77:AI77 AF82:AI82 AF87:AI87">
    <cfRule type="expression" dxfId="156" priority="87" stopIfTrue="1">
      <formula>$K$72="実績無し"</formula>
    </cfRule>
  </conditionalFormatting>
  <conditionalFormatting sqref="K81:AI81 L82:S82 L83:U83 W83:AI83 AF82:AI82">
    <cfRule type="expression" dxfId="155" priority="86" stopIfTrue="1">
      <formula>$K$79="実績無し"</formula>
    </cfRule>
  </conditionalFormatting>
  <conditionalFormatting sqref="K86:AI86 L87:S87 L88:U88 W88:AI88 AF87:AI87">
    <cfRule type="expression" dxfId="154" priority="85" stopIfTrue="1">
      <formula>$K$84="実績無し"</formula>
    </cfRule>
  </conditionalFormatting>
  <conditionalFormatting sqref="E100:AI102 E105:AI107 E103:J104 L103:S103 E110:AI112 E108:J109 L108:S108 E113:J114 L113:S113 L104:U104 W104:AI104 L109:U109 W109:AI109 L114:U114 W114:AI114 AF103:AI103 AF108:AI108 AF113:AI113">
    <cfRule type="expression" dxfId="153" priority="84" stopIfTrue="1">
      <formula>$K$98="実績無し"</formula>
    </cfRule>
  </conditionalFormatting>
  <conditionalFormatting sqref="K107:AI107 L108:S108 L109:U109 W109:AI109 AF108:AI108">
    <cfRule type="expression" dxfId="152" priority="83" stopIfTrue="1">
      <formula>$K$105="実績無し"</formula>
    </cfRule>
  </conditionalFormatting>
  <conditionalFormatting sqref="K112:AI112 L113:S113 L114:U114 W114:AI114 AF113:AI113">
    <cfRule type="expression" dxfId="151" priority="82" stopIfTrue="1">
      <formula>$K$110="実績無し"</formula>
    </cfRule>
  </conditionalFormatting>
  <conditionalFormatting sqref="E126:AI128 E131:AI133 E129:J130 L129:S129 E136:AI138 E134:J135 L134:S134 E139:J140 L139:S139 L130:U130 W130:AI130 L135:U135 W135:AI135 L140:U140 W140:AI140 AF129:AI129 AF134:AI134 AF139:AI139">
    <cfRule type="expression" dxfId="150" priority="81" stopIfTrue="1">
      <formula>$K$124="実績無し"</formula>
    </cfRule>
  </conditionalFormatting>
  <conditionalFormatting sqref="K133:AI133 L134:S134 L135:U135 W135:AI135 AF134:AI134">
    <cfRule type="expression" dxfId="149" priority="80" stopIfTrue="1">
      <formula>$K$131="実績無し"</formula>
    </cfRule>
  </conditionalFormatting>
  <conditionalFormatting sqref="K138:AI138 L139:S139 L140:U140 W140:AI140 AF139:AI139">
    <cfRule type="expression" dxfId="148" priority="79" stopIfTrue="1">
      <formula>$K$136="実績無し"</formula>
    </cfRule>
  </conditionalFormatting>
  <conditionalFormatting sqref="O25:P25">
    <cfRule type="expression" priority="78">
      <formula>"if(and($K$25=""Ｒ"",$L$25=1),5"</formula>
    </cfRule>
  </conditionalFormatting>
  <conditionalFormatting sqref="K51:K52 V52 V57 K56:K57 K61:K62 V62">
    <cfRule type="expression" dxfId="147" priority="15">
      <formula>$K$46="実績無し"</formula>
    </cfRule>
  </conditionalFormatting>
  <conditionalFormatting sqref="T51:AE51 T56:AE56 T61:AE61">
    <cfRule type="expression" dxfId="146" priority="14">
      <formula>$K$46="実績無し"</formula>
    </cfRule>
  </conditionalFormatting>
  <conditionalFormatting sqref="K56:K57 T56:AE56 V57">
    <cfRule type="expression" dxfId="145" priority="13">
      <formula>$K$53="実績無し"</formula>
    </cfRule>
  </conditionalFormatting>
  <conditionalFormatting sqref="K61:K62 T61:AE61 V62">
    <cfRule type="expression" dxfId="144" priority="12">
      <formula>$K$58="実績無し"</formula>
    </cfRule>
  </conditionalFormatting>
  <conditionalFormatting sqref="K77:K78 K82:K83 K87:K88 V78 V83 V88">
    <cfRule type="expression" dxfId="143" priority="11">
      <formula>$K$72="実績無し"</formula>
    </cfRule>
  </conditionalFormatting>
  <conditionalFormatting sqref="K82:K83 V83">
    <cfRule type="expression" dxfId="142" priority="10">
      <formula>$K$79="実績無し"</formula>
    </cfRule>
  </conditionalFormatting>
  <conditionalFormatting sqref="T77:AE77 T82:AE82 T87:AE87">
    <cfRule type="expression" dxfId="141" priority="9">
      <formula>$K$72="実績無し"</formula>
    </cfRule>
  </conditionalFormatting>
  <conditionalFormatting sqref="T82:AE82">
    <cfRule type="expression" dxfId="140" priority="8">
      <formula>$K$79="実績無し"</formula>
    </cfRule>
  </conditionalFormatting>
  <conditionalFormatting sqref="K87:K88 T87:AE87 V88">
    <cfRule type="expression" dxfId="139" priority="7">
      <formula>$K$84="実績無し"</formula>
    </cfRule>
  </conditionalFormatting>
  <conditionalFormatting sqref="K103:K104 K108:K109 K113:K114 T103:AE103 V104 T108:AE108 V109 T113:AE113 V114">
    <cfRule type="expression" dxfId="138" priority="6">
      <formula>$K$98="実績無し"</formula>
    </cfRule>
  </conditionalFormatting>
  <conditionalFormatting sqref="T108:AE108 V109 K108:K109">
    <cfRule type="expression" dxfId="137" priority="5">
      <formula>$K$105="実績無し"</formula>
    </cfRule>
  </conditionalFormatting>
  <conditionalFormatting sqref="K113:K114 T113:AE113 V114">
    <cfRule type="expression" dxfId="136" priority="4">
      <formula>$K$110="実績無し"</formula>
    </cfRule>
  </conditionalFormatting>
  <conditionalFormatting sqref="K129:K130 K134:K135 K139:K140 T129:AE129 V130 T134:AE134 V135 T139:AE139 V140">
    <cfRule type="expression" dxfId="135" priority="3">
      <formula>$K$124="実績無し"</formula>
    </cfRule>
  </conditionalFormatting>
  <conditionalFormatting sqref="T134:AE134 V135 K134:K135">
    <cfRule type="expression" dxfId="134" priority="2">
      <formula>$K$131="実績無し"</formula>
    </cfRule>
  </conditionalFormatting>
  <conditionalFormatting sqref="K139:K140 T139:AE139 V140">
    <cfRule type="expression" dxfId="133" priority="1">
      <formula>$K$136="実績無し"</formula>
    </cfRule>
  </conditionalFormatting>
  <dataValidations count="8">
    <dataValidation type="whole" imeMode="off" allowBlank="1" showInputMessage="1" showErrorMessage="1" error="評定点数は整数です。" prompt="評定点数は整数です。" sqref="AF24:AI26 AF29:AI31 AF34:AI36 AF50:AI52 AF55:AI57 AF60:AI62 AF107:AI109 AF112:AI114 AF76:AI78 AF81:AI83 AF86:AI88" xr:uid="{00000000-0002-0000-0A00-000000000000}">
      <formula1>0</formula1>
      <formula2>100</formula2>
    </dataValidation>
    <dataValidation allowBlank="1" showInputMessage="1" showErrorMessage="1" error="ここに入力はできません" sqref="F39 F143 F117 F91 F65" xr:uid="{00000000-0002-0000-0A00-000001000000}"/>
    <dataValidation imeMode="off" allowBlank="1" showInputMessage="1" showErrorMessage="1" sqref="AV102:AV103 L26:M26 AV76:AV77 AV81:AV82 AC140:AD140 W83:X83 W140:X140 R139:S140 AC52:AD52 L139:M140 AF133:AI135 AC135:AD135 L56:M57 W135:X135 R134:S135 R82:S83 L134:M135 AF128:AI130 AC130:AD130 AV55:AV56 W130:X130 R129:S130 W88:X88 L129:M130 AF138:AI140 AC114:AD114 R51:S52 W114:X114 R113:S114 L82:M83 L113:M114 AV24:AV25 AC109:AD109 L51:M52 W109:X109 R108:S109 AV60:AV61 L108:M109 AV29:AV30 AC104:AD104 AC36:AD36 W104:X104 R103:S104 AC78:AD78 L103:M104 AF102:AI104 R35:S36 R87:S88 L35:M36 AV107:AV108 AC31:AD31 W78:X78 L77:M78 W31:X31 R30:S31 R77:S78 L30:M31 AV112:AV113 AC26:AD26 AV86:AV87 AC88:AD88 W26:X26 R25:S26 AV128:AV129 AV133:AV134 AV138:AV139 AV34:AV35 AC62:AD62 L87:M88 W62:X62 R61:S62 AC83:AD83 L61:M62 AV50:AV51 AC57:AD57 W36:X36 W57:X57 R56:S57 W52:X52" xr:uid="{00000000-0002-0000-0A00-000002000000}"/>
    <dataValidation imeMode="on" allowBlank="1" showInputMessage="1" showErrorMessage="1" sqref="K24:AE24 K123:AE123 K138:AE138 K133:AE133 K128:AE128 K97:AE97 K112:AE112 K107:AE107 K102:AE102 K71:AE71 K19:AE19 K34:AE34 K29:AE29 K45:AE45 K60:AE60 K55:AE55 K50:AE50 K86:AE86 K81:AE81 K76:AE76" xr:uid="{00000000-0002-0000-0A00-000003000000}"/>
    <dataValidation type="list" allowBlank="1" showInputMessage="1" showErrorMessage="1" sqref="K20:V20 K27:V27 K32:V32 K46:V46 K72:V72 K98:V98 K124:V124 K53:V53 K58:V58 K131:V131 K136:V136 K105:V105 K110:V110 K79:V79 K84:V84" xr:uid="{00000000-0002-0000-0A00-000004000000}">
      <formula1>"実績有り,実績無し"</formula1>
    </dataValidation>
    <dataValidation type="list" allowBlank="1" showInputMessage="1" showErrorMessage="1" sqref="V26 V31 V36 V52 V57 V62 K77:K78 V78 K82:K83 K87:K88 V83 V88 K103:K104 K108:K109 K113:K114 V104 V109 V114 K129:K130 K134:K135 K139:K140 V130 V135 V140 K25:K26 K30:K31 K35:K36 K51:K52 K56:K57 K61:K62" xr:uid="{00000000-0002-0000-0A00-000005000000}">
      <formula1>"Ｈ,Ｒ"</formula1>
    </dataValidation>
    <dataValidation type="custom" imeMode="off" allowBlank="1" showInputMessage="1" showErrorMessage="1" sqref="Z31:AA31 O51:P52 Z52:AA52 O56:P57 Z57:AA57 O61:P62 Z62:AA62 O77:P78 Z78:AA78 O82:P83 Z83:AA83 Z88:AA88 Z104:AA104 Z109:AA109 Z114:AA114 O129:P130 O134:P135 O139:P140 Z130:AA130 Z135:AA135 Z140:AA140 O113:P114 O108:P109 O103:P104 O87:P88 Z36:AA36 O35:P36 O30:P31 Z26:AA26 O25:P26" xr:uid="{00000000-0002-0000-0A00-000007000000}">
      <formula1>IF(AND(K25="Ｒ",L25=1),O25&gt;=5,O25&lt;13)</formula1>
    </dataValidation>
    <dataValidation type="custom" imeMode="off" allowBlank="1" showInputMessage="1" showErrorMessage="1" sqref="L25:M25" xr:uid="{00000000-0002-0000-0A00-000008000000}">
      <formula1>IF(K25="H",L25&gt;=15,O25&lt;32)</formula1>
    </dataValidation>
  </dataValidations>
  <pageMargins left="0.70866141732283472" right="0.70866141732283472" top="0.74803149606299213" bottom="0.74803149606299213" header="0.31496062992125984" footer="0.31496062992125984"/>
  <pageSetup paperSize="9" scale="94" fitToHeight="0" orientation="portrait" r:id="rId1"/>
  <rowBreaks count="2" manualBreakCount="2">
    <brk id="43" min="3" max="41" man="1"/>
    <brk id="95" min="3" max="4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filterMode="1">
    <tabColor indexed="43"/>
    <pageSetUpPr fitToPage="1"/>
  </sheetPr>
  <dimension ref="A3:BA48"/>
  <sheetViews>
    <sheetView showGridLines="0" view="pageBreakPreview" zoomScaleNormal="100" zoomScaleSheetLayoutView="100" workbookViewId="0"/>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19.75" style="396" hidden="1" customWidth="1" outlineLevel="1"/>
    <col min="44" max="44" width="5.5" style="396" hidden="1" customWidth="1" outlineLevel="1"/>
    <col min="45" max="45" width="9.5" style="396" hidden="1" customWidth="1" outlineLevel="1"/>
    <col min="46" max="46" width="16.125" style="396" hidden="1" customWidth="1" outlineLevel="1"/>
    <col min="47" max="47" width="8.5" style="396" hidden="1" customWidth="1" outlineLevel="1"/>
    <col min="48" max="48" width="15.125" style="396" hidden="1" customWidth="1" outlineLevel="1"/>
    <col min="49" max="49" width="10" style="396" hidden="1" customWidth="1" outlineLevel="1"/>
    <col min="50" max="50" width="2.5" style="396" collapsed="1"/>
    <col min="51" max="51" width="3.375" style="396" customWidth="1"/>
    <col min="52" max="16384" width="2.5" style="396"/>
  </cols>
  <sheetData>
    <row r="3" spans="3:53">
      <c r="C3" s="395" t="s">
        <v>667</v>
      </c>
    </row>
    <row r="4" spans="3:53" ht="21">
      <c r="C4" s="395" t="s">
        <v>71</v>
      </c>
      <c r="D4" s="1554" t="str">
        <f>IF(C5="－","対象外","対象")</f>
        <v>対象</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53" s="399" customFormat="1" ht="26.25" customHeight="1">
      <c r="C5" s="412" t="str">
        <f>IF(①入力票!K16="○","○","－")</f>
        <v>○</v>
      </c>
      <c r="E5" s="400"/>
      <c r="Y5" s="401"/>
      <c r="Z5" s="402" t="s">
        <v>469</v>
      </c>
      <c r="AA5" s="403"/>
      <c r="AB5" s="403"/>
      <c r="AC5" s="403"/>
      <c r="AD5" s="403"/>
      <c r="AE5" s="403"/>
      <c r="AF5" s="403"/>
      <c r="AG5" s="403"/>
      <c r="AH5" s="403"/>
      <c r="AI5" s="403"/>
      <c r="AJ5" s="403"/>
      <c r="AK5" s="403"/>
      <c r="AL5" s="403"/>
      <c r="AM5" s="403"/>
      <c r="AN5" s="404" t="s">
        <v>842</v>
      </c>
      <c r="AO5" s="401"/>
    </row>
    <row r="6" spans="3:53" s="399" customFormat="1" ht="21">
      <c r="C6" s="409" t="str">
        <f>$C$5</f>
        <v>○</v>
      </c>
      <c r="E6" s="449" t="s">
        <v>843</v>
      </c>
      <c r="Z6" s="1761" t="str">
        <f>IF(①入力票!C10="単体","単体","ＪＶの場合，構成員数：")</f>
        <v>単体</v>
      </c>
      <c r="AA6" s="1761"/>
      <c r="AB6" s="1761"/>
      <c r="AC6" s="1761"/>
      <c r="AD6" s="1761"/>
      <c r="AE6" s="1761"/>
      <c r="AF6" s="1761"/>
      <c r="AG6" s="1761"/>
      <c r="AH6" s="1761"/>
      <c r="AI6" s="1761"/>
      <c r="AJ6" s="1761"/>
      <c r="AK6" s="1760" t="str">
        <f>IF(①入力票!C10="単体","",IF(①入力票!C10="単体または２社ＪＶ","２社ＪＶ",①入力票!C10))</f>
        <v/>
      </c>
      <c r="AL6" s="1760"/>
      <c r="AM6" s="1760"/>
      <c r="AN6" s="1760"/>
      <c r="AO6" s="401"/>
    </row>
    <row r="7" spans="3:53" ht="13.5">
      <c r="C7" s="409" t="str">
        <f t="shared" ref="C7:C23"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3" ht="13.5">
      <c r="C8" s="409" t="str">
        <f t="shared" si="0"/>
        <v>○</v>
      </c>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c r="AS8" s="471" t="s">
        <v>926</v>
      </c>
      <c r="AT8" s="471">
        <f>様式1!U66</f>
        <v>0</v>
      </c>
    </row>
    <row r="9" spans="3:53" ht="13.5">
      <c r="C9" s="409" t="str">
        <f t="shared" si="0"/>
        <v>○</v>
      </c>
      <c r="E9" s="1757"/>
      <c r="F9" s="1758"/>
      <c r="G9" s="1758"/>
      <c r="H9" s="1758"/>
      <c r="I9" s="1758"/>
      <c r="J9" s="1759"/>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c r="AS9" s="471" t="s">
        <v>927</v>
      </c>
      <c r="AT9" s="471">
        <f>様式1!U67</f>
        <v>0</v>
      </c>
    </row>
    <row r="10" spans="3:53" ht="13.5">
      <c r="C10" s="409" t="str">
        <f t="shared" si="0"/>
        <v>○</v>
      </c>
      <c r="E10" s="1630" t="s">
        <v>747</v>
      </c>
      <c r="F10" s="1631"/>
      <c r="G10" s="1631"/>
      <c r="H10" s="1631"/>
      <c r="I10" s="1631"/>
      <c r="J10" s="1650"/>
      <c r="K10" s="1652" t="str">
        <f>IF(様式1!U65="","様式１へ入力！",様式1!U65)</f>
        <v>様式１へ入力！</v>
      </c>
      <c r="L10" s="1653"/>
      <c r="M10" s="1653"/>
      <c r="N10" s="1653"/>
      <c r="O10" s="1653"/>
      <c r="P10" s="1653"/>
      <c r="Q10" s="1653"/>
      <c r="R10" s="1653"/>
      <c r="S10" s="1653"/>
      <c r="T10" s="1653"/>
      <c r="U10" s="1653"/>
      <c r="V10" s="1653"/>
      <c r="W10" s="1653"/>
      <c r="X10" s="1653"/>
      <c r="Y10" s="1653"/>
      <c r="Z10" s="1653"/>
      <c r="AA10" s="1653"/>
      <c r="AB10" s="1653"/>
      <c r="AC10" s="1653"/>
      <c r="AD10" s="1653"/>
      <c r="AE10" s="1653"/>
      <c r="AF10" s="1653"/>
      <c r="AG10" s="1653"/>
      <c r="AH10" s="1653"/>
      <c r="AI10" s="1653"/>
      <c r="AJ10" s="1653"/>
      <c r="AK10" s="1653"/>
      <c r="AL10" s="1653"/>
      <c r="AM10" s="1653"/>
      <c r="AN10" s="1654"/>
    </row>
    <row r="11" spans="3:53" ht="13.5">
      <c r="C11" s="409" t="str">
        <f t="shared" si="0"/>
        <v>○</v>
      </c>
      <c r="E11" s="1632"/>
      <c r="F11" s="1633"/>
      <c r="G11" s="1633"/>
      <c r="H11" s="1633"/>
      <c r="I11" s="1633"/>
      <c r="J11" s="1651"/>
      <c r="K11" s="1655"/>
      <c r="L11" s="1656"/>
      <c r="M11" s="1656"/>
      <c r="N11" s="1656"/>
      <c r="O11" s="1656"/>
      <c r="P11" s="1656"/>
      <c r="Q11" s="1656"/>
      <c r="R11" s="1656"/>
      <c r="S11" s="1656"/>
      <c r="T11" s="1656"/>
      <c r="U11" s="1656"/>
      <c r="V11" s="1656"/>
      <c r="W11" s="1656"/>
      <c r="X11" s="1656"/>
      <c r="Y11" s="1656"/>
      <c r="Z11" s="1656"/>
      <c r="AA11" s="1656"/>
      <c r="AB11" s="1656"/>
      <c r="AC11" s="1656"/>
      <c r="AD11" s="1656"/>
      <c r="AE11" s="1656"/>
      <c r="AF11" s="1656"/>
      <c r="AG11" s="1656"/>
      <c r="AH11" s="1656"/>
      <c r="AI11" s="1656"/>
      <c r="AJ11" s="1656"/>
      <c r="AK11" s="1656"/>
      <c r="AL11" s="1656"/>
      <c r="AM11" s="1656"/>
      <c r="AN11" s="1657"/>
    </row>
    <row r="12" spans="3:53" ht="13.5">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53" ht="14.25" thickBot="1">
      <c r="C13" s="409" t="str">
        <f t="shared" si="0"/>
        <v>○</v>
      </c>
      <c r="E13" s="453" t="s">
        <v>844</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53" ht="69.75" customHeight="1">
      <c r="C14" s="409" t="str">
        <f t="shared" si="0"/>
        <v>○</v>
      </c>
      <c r="E14" s="408"/>
      <c r="F14" s="1762" t="s">
        <v>749</v>
      </c>
      <c r="G14" s="1763"/>
      <c r="H14" s="1763"/>
      <c r="I14" s="1763"/>
      <c r="J14" s="1763"/>
      <c r="K14" s="1764" t="str">
        <f>CONCATENATE("対象期間内に，福岡地区水道企業団及び構成団体より",①入力票!D17,"の工事において工事成績優良業者として表彰を行う旨通知（同通知後，表彰の取り消しを通知されたものは除く）された工事
 ただし， 表彰日の翌日から入札公告日前日までの間に競争入札参加停止の措置を受けた期間がある場合は，評価の対象となりません")</f>
        <v>対象期間内に，福岡地区水道企業団及び構成団体より一般土木，管２種の工事において工事成績優良業者として表彰を行う旨通知（同通知後，表彰の取り消しを通知されたものは除く）された工事
 ただし， 表彰日の翌日から入札公告日前日までの間に競争入札参加停止の措置を受けた期間がある場合は，評価の対象となりません</v>
      </c>
      <c r="L14" s="1764"/>
      <c r="M14" s="1764"/>
      <c r="N14" s="1764"/>
      <c r="O14" s="1764"/>
      <c r="P14" s="1764"/>
      <c r="Q14" s="1764"/>
      <c r="R14" s="1764"/>
      <c r="S14" s="1764"/>
      <c r="T14" s="1764"/>
      <c r="U14" s="1764"/>
      <c r="V14" s="1764"/>
      <c r="W14" s="1764"/>
      <c r="X14" s="1764"/>
      <c r="Y14" s="1764"/>
      <c r="Z14" s="1764"/>
      <c r="AA14" s="1764"/>
      <c r="AB14" s="1764"/>
      <c r="AC14" s="1764"/>
      <c r="AD14" s="1764"/>
      <c r="AE14" s="1764"/>
      <c r="AF14" s="1764"/>
      <c r="AG14" s="1764"/>
      <c r="AH14" s="1764"/>
      <c r="AI14" s="1764"/>
      <c r="AJ14" s="1764"/>
      <c r="AK14" s="1764"/>
      <c r="AL14" s="1764"/>
      <c r="AM14" s="1764"/>
      <c r="AN14" s="1765"/>
      <c r="AQ14" s="461"/>
      <c r="AR14" s="461"/>
      <c r="AS14" s="461"/>
      <c r="AT14" s="405"/>
      <c r="AU14" s="405"/>
      <c r="AV14" s="405"/>
      <c r="AW14" s="405"/>
      <c r="AX14" s="405"/>
      <c r="AY14" s="405"/>
      <c r="AZ14" s="405"/>
      <c r="BA14" s="405"/>
    </row>
    <row r="15" spans="3:53" ht="15" customHeight="1">
      <c r="C15" s="409" t="str">
        <f t="shared" si="0"/>
        <v>○</v>
      </c>
      <c r="E15" s="408"/>
      <c r="F15" s="1766" t="s">
        <v>750</v>
      </c>
      <c r="G15" s="1767"/>
      <c r="H15" s="1767"/>
      <c r="I15" s="1767"/>
      <c r="J15" s="1767"/>
      <c r="K15" s="473" t="s">
        <v>1209</v>
      </c>
      <c r="L15" s="1768">
        <f>①入力票!D8-2</f>
        <v>6</v>
      </c>
      <c r="M15" s="1768"/>
      <c r="N15" s="474" t="s">
        <v>5</v>
      </c>
      <c r="O15" s="1768">
        <f>①入力票!F8</f>
        <v>8</v>
      </c>
      <c r="P15" s="1768"/>
      <c r="Q15" s="474" t="s">
        <v>493</v>
      </c>
      <c r="R15" s="1768">
        <f>①入力票!H8</f>
        <v>28</v>
      </c>
      <c r="S15" s="1768"/>
      <c r="T15" s="474" t="s">
        <v>7</v>
      </c>
      <c r="U15" s="474" t="s">
        <v>845</v>
      </c>
      <c r="V15" s="1769" t="str">
        <f>CONCATENATE("Ｒ",①入力票!D8,"年",①入力票!F8,"月",①入力票!H8-1,"日")</f>
        <v>Ｒ8年8月27日</v>
      </c>
      <c r="W15" s="1769"/>
      <c r="X15" s="1769"/>
      <c r="Y15" s="1769"/>
      <c r="Z15" s="1769"/>
      <c r="AA15" s="1769"/>
      <c r="AB15" s="1769"/>
      <c r="AC15" s="1769"/>
      <c r="AD15" s="1769"/>
      <c r="AE15" s="1769"/>
      <c r="AF15" s="475"/>
      <c r="AG15" s="475"/>
      <c r="AH15" s="475"/>
      <c r="AI15" s="475"/>
      <c r="AJ15" s="475"/>
      <c r="AK15" s="475"/>
      <c r="AL15" s="475"/>
      <c r="AM15" s="475"/>
      <c r="AN15" s="476"/>
      <c r="AQ15" s="268" t="s">
        <v>464</v>
      </c>
      <c r="AR15" s="461"/>
      <c r="AS15" s="471" t="s">
        <v>786</v>
      </c>
      <c r="AT15" s="478">
        <f>DATE(L15+1988,O15,R15)</f>
        <v>34574</v>
      </c>
      <c r="AU15" s="471" t="s">
        <v>787</v>
      </c>
      <c r="AV15" s="478">
        <f>①入力票!AP8-1</f>
        <v>46261</v>
      </c>
      <c r="AW15" s="506"/>
      <c r="AX15" s="405"/>
      <c r="AY15" s="405"/>
      <c r="AZ15" s="405"/>
      <c r="BA15" s="405"/>
    </row>
    <row r="16" spans="3:53" ht="55.5" customHeight="1" thickBot="1">
      <c r="C16" s="409" t="str">
        <f t="shared" si="0"/>
        <v>○</v>
      </c>
      <c r="E16" s="408"/>
      <c r="F16" s="1770" t="s">
        <v>754</v>
      </c>
      <c r="G16" s="1771"/>
      <c r="H16" s="1771"/>
      <c r="I16" s="1771"/>
      <c r="J16" s="1771"/>
      <c r="K16" s="1786" t="s">
        <v>1273</v>
      </c>
      <c r="L16" s="1787"/>
      <c r="M16" s="1787"/>
      <c r="N16" s="1787"/>
      <c r="O16" s="1787"/>
      <c r="P16" s="1787"/>
      <c r="Q16" s="1787"/>
      <c r="R16" s="1787"/>
      <c r="S16" s="1787"/>
      <c r="T16" s="1787"/>
      <c r="U16" s="1787"/>
      <c r="V16" s="1787"/>
      <c r="W16" s="1787"/>
      <c r="X16" s="1787"/>
      <c r="Y16" s="1787"/>
      <c r="Z16" s="1787"/>
      <c r="AA16" s="1787"/>
      <c r="AB16" s="1787"/>
      <c r="AC16" s="1787"/>
      <c r="AD16" s="1787"/>
      <c r="AE16" s="1787"/>
      <c r="AF16" s="1787"/>
      <c r="AG16" s="1787"/>
      <c r="AH16" s="1787"/>
      <c r="AI16" s="1787"/>
      <c r="AJ16" s="1787"/>
      <c r="AK16" s="1787"/>
      <c r="AL16" s="1787"/>
      <c r="AM16" s="1787"/>
      <c r="AN16" s="1788"/>
      <c r="AQ16" s="461"/>
      <c r="AR16" s="461"/>
      <c r="AS16" s="497"/>
      <c r="AT16" s="405"/>
      <c r="AU16" s="405"/>
      <c r="AV16" s="405"/>
      <c r="AW16" s="405"/>
      <c r="AX16" s="405"/>
      <c r="AY16" s="405"/>
      <c r="AZ16" s="405"/>
      <c r="BA16" s="405"/>
    </row>
    <row r="17" spans="3:53" ht="13.5">
      <c r="C17" s="409" t="str">
        <f t="shared" si="0"/>
        <v>○</v>
      </c>
      <c r="E17" s="408"/>
      <c r="F17" s="408"/>
      <c r="G17" s="408"/>
      <c r="H17" s="408"/>
      <c r="I17" s="408"/>
      <c r="J17" s="408"/>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c r="AQ17" s="405"/>
      <c r="AR17" s="405"/>
      <c r="AS17" s="498"/>
      <c r="AT17" s="405"/>
      <c r="AU17" s="405"/>
      <c r="AV17" s="405"/>
      <c r="AW17" s="405"/>
      <c r="AX17" s="405"/>
      <c r="AY17" s="405"/>
      <c r="AZ17" s="405"/>
      <c r="BA17" s="405"/>
    </row>
    <row r="18" spans="3:53" ht="13.5">
      <c r="C18" s="409" t="str">
        <f t="shared" si="0"/>
        <v>○</v>
      </c>
      <c r="E18" s="452" t="str">
        <f>IF(E19="①会社名：","","※JVの場合，各社毎に作成")</f>
        <v/>
      </c>
      <c r="F18" s="408"/>
      <c r="G18" s="408"/>
      <c r="H18" s="408"/>
      <c r="I18" s="408"/>
      <c r="J18" s="408"/>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c r="AQ18" s="396" t="s">
        <v>793</v>
      </c>
      <c r="AR18" s="405"/>
      <c r="AS18" s="405"/>
      <c r="AT18" s="405"/>
      <c r="AU18" s="405"/>
      <c r="AV18" s="405"/>
      <c r="AW18" s="405"/>
      <c r="AX18" s="405"/>
      <c r="AY18" s="405"/>
      <c r="AZ18" s="405"/>
      <c r="BA18" s="405"/>
    </row>
    <row r="19" spans="3:53" ht="17.25" customHeight="1">
      <c r="C19" s="409" t="str">
        <f t="shared" si="0"/>
        <v>○</v>
      </c>
      <c r="E19" s="1630" t="str">
        <f>IF(①入力票!C10="単体","①会社名：",IF(AND(①入力票!C10="単体または２社ＪＶ",OR(様式1!U66="単体",様式1!U66="")),"①会社名：","①代表者名："))</f>
        <v>①会社名：</v>
      </c>
      <c r="F19" s="1587"/>
      <c r="G19" s="1587"/>
      <c r="H19" s="1587"/>
      <c r="I19" s="1587"/>
      <c r="J19" s="1588"/>
      <c r="K19" s="1780">
        <f>IF(①入力票!C10="単体",様式1!U65,IF(AND(①入力票!C10="単体または２社ＪＶ",OR(様式1!U66="単体",様式1!U66="")),様式1!U65,様式1!U68))</f>
        <v>0</v>
      </c>
      <c r="L19" s="1781"/>
      <c r="M19" s="1781"/>
      <c r="N19" s="1781"/>
      <c r="O19" s="1781"/>
      <c r="P19" s="1781"/>
      <c r="Q19" s="1781"/>
      <c r="R19" s="1781"/>
      <c r="S19" s="1781"/>
      <c r="T19" s="1781"/>
      <c r="U19" s="1781"/>
      <c r="V19" s="1781"/>
      <c r="W19" s="1781"/>
      <c r="X19" s="1781"/>
      <c r="Y19" s="1781"/>
      <c r="Z19" s="1781"/>
      <c r="AA19" s="1781"/>
      <c r="AB19" s="1781"/>
      <c r="AC19" s="1781"/>
      <c r="AD19" s="1781"/>
      <c r="AE19" s="1782"/>
      <c r="AG19" s="427"/>
      <c r="AI19" s="452"/>
      <c r="AJ19" s="452"/>
      <c r="AK19" s="1630" t="s">
        <v>724</v>
      </c>
      <c r="AL19" s="1631"/>
      <c r="AM19" s="1631"/>
      <c r="AN19" s="1650"/>
      <c r="AQ19" s="396" t="s">
        <v>782</v>
      </c>
      <c r="AR19" s="405"/>
      <c r="AS19" s="405"/>
      <c r="AT19" s="405"/>
      <c r="AU19" s="405"/>
      <c r="AV19" s="405"/>
      <c r="AW19" s="405"/>
      <c r="AX19" s="405"/>
      <c r="AY19" s="405"/>
      <c r="AZ19" s="405"/>
      <c r="BA19" s="405"/>
    </row>
    <row r="20" spans="3:53" ht="17.25" customHeight="1">
      <c r="C20" s="409" t="str">
        <f t="shared" si="0"/>
        <v>○</v>
      </c>
      <c r="E20" s="1728"/>
      <c r="F20" s="1730" t="s">
        <v>846</v>
      </c>
      <c r="G20" s="1731"/>
      <c r="H20" s="1731"/>
      <c r="I20" s="1731"/>
      <c r="J20" s="1732"/>
      <c r="K20" s="1714"/>
      <c r="L20" s="1715"/>
      <c r="M20" s="1715"/>
      <c r="N20" s="1715"/>
      <c r="O20" s="1715"/>
      <c r="P20" s="1715"/>
      <c r="Q20" s="1715"/>
      <c r="R20" s="1715"/>
      <c r="S20" s="1715"/>
      <c r="T20" s="1715"/>
      <c r="U20" s="1715"/>
      <c r="V20" s="1715"/>
      <c r="W20" s="481"/>
      <c r="X20" s="499" t="s">
        <v>850</v>
      </c>
      <c r="Y20" s="481"/>
      <c r="Z20" s="481"/>
      <c r="AA20" s="483"/>
      <c r="AB20" s="484"/>
      <c r="AC20" s="484"/>
      <c r="AD20" s="484"/>
      <c r="AE20" s="500"/>
      <c r="AG20" s="427"/>
      <c r="AI20" s="452"/>
      <c r="AJ20" s="427"/>
      <c r="AK20" s="1757"/>
      <c r="AL20" s="1758"/>
      <c r="AM20" s="1758"/>
      <c r="AN20" s="1759"/>
      <c r="AQ20" s="405"/>
      <c r="AR20" s="405"/>
      <c r="AS20" s="405"/>
      <c r="AT20" s="405"/>
      <c r="AU20" s="405"/>
      <c r="AV20" s="405"/>
      <c r="AW20" s="405"/>
      <c r="AX20" s="405"/>
      <c r="AY20" s="405"/>
      <c r="AZ20" s="405"/>
      <c r="BA20" s="405"/>
    </row>
    <row r="21" spans="3:53" ht="17.25" customHeight="1" thickBot="1">
      <c r="C21" s="409" t="str">
        <f t="shared" si="0"/>
        <v>○</v>
      </c>
      <c r="E21" s="1728"/>
      <c r="F21" s="1718" t="s">
        <v>761</v>
      </c>
      <c r="G21" s="1719"/>
      <c r="H21" s="1719"/>
      <c r="I21" s="1719"/>
      <c r="J21" s="1720"/>
      <c r="K21" s="1748" t="str">
        <f>CONCATENATE(①入力票!D17,"(本業種以外は対象となりませんのでご注意ください)")</f>
        <v>一般土木，管２種(本業種以外は対象となりませんのでご注意ください)</v>
      </c>
      <c r="L21" s="1749"/>
      <c r="M21" s="1749"/>
      <c r="N21" s="1749"/>
      <c r="O21" s="1749"/>
      <c r="P21" s="1749"/>
      <c r="Q21" s="1749"/>
      <c r="R21" s="1749"/>
      <c r="S21" s="1749"/>
      <c r="T21" s="1749"/>
      <c r="U21" s="1749"/>
      <c r="V21" s="1749"/>
      <c r="W21" s="1749"/>
      <c r="X21" s="1749"/>
      <c r="Y21" s="1749"/>
      <c r="Z21" s="1749"/>
      <c r="AA21" s="1749"/>
      <c r="AB21" s="1749"/>
      <c r="AC21" s="1749"/>
      <c r="AD21" s="1749"/>
      <c r="AE21" s="1750"/>
      <c r="AG21" s="427"/>
      <c r="AI21" s="452"/>
      <c r="AJ21" s="427"/>
      <c r="AK21" s="1789"/>
      <c r="AL21" s="1790"/>
      <c r="AM21" s="1790"/>
      <c r="AN21" s="1791"/>
      <c r="AQ21" s="405"/>
      <c r="AR21" s="405"/>
      <c r="AS21" s="405"/>
      <c r="AT21" s="405"/>
      <c r="AU21" s="405"/>
      <c r="AV21" s="405"/>
      <c r="AW21" s="405"/>
      <c r="AX21" s="405"/>
      <c r="AY21" s="405"/>
      <c r="AZ21" s="405"/>
      <c r="BA21" s="405"/>
    </row>
    <row r="22" spans="3:53" ht="17.25" customHeight="1">
      <c r="C22" s="409" t="str">
        <f t="shared" si="0"/>
        <v>○</v>
      </c>
      <c r="E22" s="1728"/>
      <c r="F22" s="1718" t="s">
        <v>762</v>
      </c>
      <c r="G22" s="1719"/>
      <c r="H22" s="1719"/>
      <c r="I22" s="1719"/>
      <c r="J22" s="1720"/>
      <c r="K22" s="1751"/>
      <c r="L22" s="1752"/>
      <c r="M22" s="1752"/>
      <c r="N22" s="1752"/>
      <c r="O22" s="1752"/>
      <c r="P22" s="1752"/>
      <c r="Q22" s="1752"/>
      <c r="R22" s="1752"/>
      <c r="S22" s="1752"/>
      <c r="T22" s="1752"/>
      <c r="U22" s="1752"/>
      <c r="V22" s="1752"/>
      <c r="W22" s="1752"/>
      <c r="X22" s="1752"/>
      <c r="Y22" s="1752"/>
      <c r="Z22" s="1752"/>
      <c r="AA22" s="1752"/>
      <c r="AB22" s="1752"/>
      <c r="AC22" s="1752"/>
      <c r="AD22" s="1752"/>
      <c r="AE22" s="1753"/>
      <c r="AF22" s="1698" t="str">
        <f>IF(K20="該当しない","該当しない",IF(AV23="×","未入力箇所有り",IF(AU23="×","期間が違います","○")))</f>
        <v>未入力箇所有り</v>
      </c>
      <c r="AG22" s="1698"/>
      <c r="AH22" s="1698"/>
      <c r="AI22" s="1698"/>
      <c r="AK22" s="1707" t="str">
        <f>IF(K20="表彰対象者",IF(AND(AU23="○",AV23="○"),"Ａ","Ｅ"),"Ｅ")</f>
        <v>Ｅ</v>
      </c>
      <c r="AL22" s="1708"/>
      <c r="AM22" s="1708"/>
      <c r="AN22" s="1709"/>
      <c r="AQ22" s="405"/>
      <c r="AR22" s="405"/>
      <c r="AU22" s="471" t="s">
        <v>821</v>
      </c>
      <c r="AV22" s="471" t="s">
        <v>820</v>
      </c>
      <c r="AW22" s="665" t="s">
        <v>1144</v>
      </c>
      <c r="AX22" s="405"/>
      <c r="AY22" s="405"/>
      <c r="AZ22" s="405"/>
      <c r="BA22" s="405"/>
    </row>
    <row r="23" spans="3:53" ht="17.25" customHeight="1" thickBot="1">
      <c r="C23" s="409" t="str">
        <f t="shared" si="0"/>
        <v>○</v>
      </c>
      <c r="E23" s="1729"/>
      <c r="F23" s="1724" t="s">
        <v>847</v>
      </c>
      <c r="G23" s="1725"/>
      <c r="H23" s="1725"/>
      <c r="I23" s="1725"/>
      <c r="J23" s="1726"/>
      <c r="K23" s="671" t="s">
        <v>1274</v>
      </c>
      <c r="L23" s="1713"/>
      <c r="M23" s="1713"/>
      <c r="N23" s="674" t="s">
        <v>5</v>
      </c>
      <c r="O23" s="1713"/>
      <c r="P23" s="1713"/>
      <c r="Q23" s="674" t="s">
        <v>493</v>
      </c>
      <c r="R23" s="1713"/>
      <c r="S23" s="1713"/>
      <c r="T23" s="1778" t="s">
        <v>7</v>
      </c>
      <c r="U23" s="1778"/>
      <c r="V23" s="1778"/>
      <c r="W23" s="1778"/>
      <c r="X23" s="1778"/>
      <c r="Y23" s="1778"/>
      <c r="Z23" s="1778"/>
      <c r="AA23" s="1778"/>
      <c r="AB23" s="1778"/>
      <c r="AC23" s="1778"/>
      <c r="AD23" s="1778"/>
      <c r="AE23" s="1779"/>
      <c r="AF23" s="1698"/>
      <c r="AG23" s="1698"/>
      <c r="AH23" s="1698"/>
      <c r="AI23" s="1698"/>
      <c r="AK23" s="1710"/>
      <c r="AL23" s="1711"/>
      <c r="AM23" s="1711"/>
      <c r="AN23" s="1712"/>
      <c r="AQ23" s="405"/>
      <c r="AR23" s="461"/>
      <c r="AS23" s="487" t="s">
        <v>785</v>
      </c>
      <c r="AT23" s="504" t="str">
        <f>IF(AW23=1,IF(K23="Ｈ",DATE(L23+1988,O23,R23),DATE(L23+2018,O23,R23)),"空欄あり")</f>
        <v>空欄あり</v>
      </c>
      <c r="AU23" s="488" t="str">
        <f>IF(AND(AT23&gt;=$AT$15,AT23&lt;=$AV$15),"○","×")</f>
        <v>×</v>
      </c>
      <c r="AV23" s="471" t="str">
        <f>IF(OR(K20="",K22="",L23="",O23="",R23=""),"×","○")</f>
        <v>×</v>
      </c>
      <c r="AW23" s="663">
        <f>IF(OR(K20="",K22="",L23="",O23="",R23=""),0,1)</f>
        <v>0</v>
      </c>
      <c r="AX23" s="405"/>
      <c r="AY23" s="405"/>
      <c r="AZ23" s="405"/>
      <c r="BA23" s="405"/>
    </row>
    <row r="24" spans="3:53" ht="13.5">
      <c r="C24" s="409" t="str">
        <f>$C$5</f>
        <v>○</v>
      </c>
      <c r="E24" s="408"/>
      <c r="F24" s="408"/>
      <c r="G24" s="408"/>
      <c r="H24" s="408"/>
      <c r="I24" s="453"/>
      <c r="J24" s="453"/>
      <c r="K24" s="453"/>
      <c r="L24" s="453"/>
      <c r="M24" s="453"/>
      <c r="N24" s="453"/>
      <c r="O24" s="453"/>
      <c r="P24" s="453"/>
      <c r="Q24" s="453"/>
      <c r="R24" s="453"/>
      <c r="S24" s="453"/>
      <c r="T24" s="453"/>
      <c r="U24" s="453"/>
      <c r="V24" s="453"/>
      <c r="W24" s="453"/>
      <c r="X24" s="453"/>
      <c r="Y24" s="453"/>
      <c r="Z24" s="453"/>
      <c r="AA24" s="452"/>
      <c r="AB24" s="427"/>
      <c r="AC24" s="427"/>
      <c r="AD24" s="427"/>
      <c r="AF24" s="427"/>
      <c r="AG24" s="427"/>
      <c r="AI24" s="452"/>
      <c r="AJ24" s="452"/>
      <c r="AK24" s="452"/>
      <c r="AL24" s="452"/>
      <c r="AM24" s="452"/>
      <c r="AN24" s="452"/>
      <c r="AQ24" s="405"/>
      <c r="AR24" s="405"/>
      <c r="AS24" s="405"/>
      <c r="AT24" s="405"/>
      <c r="AU24" s="405"/>
      <c r="AV24" s="405"/>
      <c r="AW24" s="405"/>
      <c r="AX24" s="405"/>
      <c r="AY24" s="405"/>
      <c r="AZ24" s="405"/>
      <c r="BA24" s="405"/>
    </row>
    <row r="25" spans="3:53" ht="17.25" hidden="1" customHeight="1" thickBot="1">
      <c r="C25" s="494" t="str">
        <f>IF(C5="－","－",IF(①入力票!C10="単体","－","○"))</f>
        <v>－</v>
      </c>
      <c r="E25" s="1630" t="s">
        <v>771</v>
      </c>
      <c r="F25" s="1587"/>
      <c r="G25" s="1587"/>
      <c r="H25" s="1587"/>
      <c r="I25" s="1587"/>
      <c r="J25" s="1588"/>
      <c r="K25" s="1780" t="str">
        <f>IF('様式7-1'!K45="","様式7-1に入力してください！！",'様式7-1'!K45)</f>
        <v>様式7-1に入力してください！！</v>
      </c>
      <c r="L25" s="1781"/>
      <c r="M25" s="1781"/>
      <c r="N25" s="1781"/>
      <c r="O25" s="1781"/>
      <c r="P25" s="1781"/>
      <c r="Q25" s="1781"/>
      <c r="R25" s="1781"/>
      <c r="S25" s="1781"/>
      <c r="T25" s="1781"/>
      <c r="U25" s="1781"/>
      <c r="V25" s="1781"/>
      <c r="W25" s="1781"/>
      <c r="X25" s="1781"/>
      <c r="Y25" s="1781"/>
      <c r="Z25" s="1781"/>
      <c r="AA25" s="1781"/>
      <c r="AB25" s="1781"/>
      <c r="AC25" s="1781"/>
      <c r="AD25" s="1781"/>
      <c r="AE25" s="1782"/>
      <c r="AG25" s="427"/>
      <c r="AI25" s="452"/>
      <c r="AJ25" s="452"/>
      <c r="AK25" s="1630" t="s">
        <v>724</v>
      </c>
      <c r="AL25" s="1631"/>
      <c r="AM25" s="1631"/>
      <c r="AN25" s="1650"/>
      <c r="AQ25" s="405"/>
      <c r="AR25" s="405"/>
      <c r="AS25" s="405"/>
      <c r="AT25" s="405"/>
      <c r="AU25" s="405"/>
      <c r="AV25" s="405"/>
      <c r="AW25" s="405"/>
      <c r="AX25" s="405"/>
      <c r="AY25" s="405"/>
      <c r="AZ25" s="405"/>
      <c r="BA25" s="405"/>
    </row>
    <row r="26" spans="3:53" ht="17.25" hidden="1" customHeight="1">
      <c r="C26" s="409" t="str">
        <f>$C$25</f>
        <v>－</v>
      </c>
      <c r="E26" s="1728"/>
      <c r="F26" s="1730" t="s">
        <v>846</v>
      </c>
      <c r="G26" s="1731"/>
      <c r="H26" s="1731"/>
      <c r="I26" s="1731"/>
      <c r="J26" s="1732"/>
      <c r="K26" s="1714"/>
      <c r="L26" s="1715"/>
      <c r="M26" s="1715"/>
      <c r="N26" s="1715"/>
      <c r="O26" s="1715"/>
      <c r="P26" s="1715"/>
      <c r="Q26" s="1715"/>
      <c r="R26" s="1715"/>
      <c r="S26" s="1715"/>
      <c r="T26" s="1715"/>
      <c r="U26" s="1715"/>
      <c r="V26" s="1715"/>
      <c r="W26" s="481"/>
      <c r="X26" s="499" t="s">
        <v>850</v>
      </c>
      <c r="Y26" s="481"/>
      <c r="Z26" s="481"/>
      <c r="AA26" s="483"/>
      <c r="AB26" s="484"/>
      <c r="AC26" s="484"/>
      <c r="AD26" s="484"/>
      <c r="AE26" s="500"/>
      <c r="AG26" s="427"/>
      <c r="AI26" s="452"/>
      <c r="AJ26" s="427"/>
      <c r="AK26" s="1757"/>
      <c r="AL26" s="1758"/>
      <c r="AM26" s="1758"/>
      <c r="AN26" s="1759"/>
      <c r="AQ26" s="405"/>
      <c r="AR26" s="405"/>
      <c r="AS26" s="405"/>
      <c r="AT26" s="405"/>
      <c r="AU26" s="405"/>
      <c r="AV26" s="405"/>
      <c r="AW26" s="405"/>
      <c r="AX26" s="405"/>
      <c r="AY26" s="405"/>
      <c r="AZ26" s="405"/>
      <c r="BA26" s="405"/>
    </row>
    <row r="27" spans="3:53" ht="17.25" hidden="1" customHeight="1" thickBot="1">
      <c r="C27" s="409" t="str">
        <f>$C$25</f>
        <v>－</v>
      </c>
      <c r="E27" s="1728"/>
      <c r="F27" s="1718" t="s">
        <v>761</v>
      </c>
      <c r="G27" s="1719"/>
      <c r="H27" s="1719"/>
      <c r="I27" s="1719"/>
      <c r="J27" s="1720"/>
      <c r="K27" s="1748" t="str">
        <f>CONCATENATE(①入力票!D17,"(本業種以外は対象となりませんのでご注意ください)")</f>
        <v>一般土木，管２種(本業種以外は対象となりませんのでご注意ください)</v>
      </c>
      <c r="L27" s="1749"/>
      <c r="M27" s="1749"/>
      <c r="N27" s="1749"/>
      <c r="O27" s="1749"/>
      <c r="P27" s="1749"/>
      <c r="Q27" s="1749"/>
      <c r="R27" s="1749"/>
      <c r="S27" s="1749"/>
      <c r="T27" s="1749"/>
      <c r="U27" s="1749"/>
      <c r="V27" s="1749"/>
      <c r="W27" s="1749"/>
      <c r="X27" s="1749"/>
      <c r="Y27" s="1749"/>
      <c r="Z27" s="1749"/>
      <c r="AA27" s="1749"/>
      <c r="AB27" s="1749"/>
      <c r="AC27" s="1749"/>
      <c r="AD27" s="1749"/>
      <c r="AE27" s="1750"/>
      <c r="AG27" s="427"/>
      <c r="AI27" s="452"/>
      <c r="AJ27" s="427"/>
      <c r="AK27" s="1789"/>
      <c r="AL27" s="1790"/>
      <c r="AM27" s="1790"/>
      <c r="AN27" s="1791"/>
      <c r="AQ27" s="405"/>
      <c r="AR27" s="405"/>
      <c r="AS27" s="405"/>
      <c r="AT27" s="405"/>
      <c r="AU27" s="405"/>
      <c r="AV27" s="405"/>
      <c r="AW27" s="405"/>
      <c r="AX27" s="405"/>
      <c r="AY27" s="405"/>
      <c r="AZ27" s="405"/>
      <c r="BA27" s="405"/>
    </row>
    <row r="28" spans="3:53" ht="17.25" hidden="1" customHeight="1">
      <c r="C28" s="409" t="str">
        <f>$C$25</f>
        <v>－</v>
      </c>
      <c r="E28" s="1728"/>
      <c r="F28" s="1718" t="s">
        <v>762</v>
      </c>
      <c r="G28" s="1719"/>
      <c r="H28" s="1719"/>
      <c r="I28" s="1719"/>
      <c r="J28" s="1720"/>
      <c r="K28" s="1783"/>
      <c r="L28" s="1784"/>
      <c r="M28" s="1784"/>
      <c r="N28" s="1784"/>
      <c r="O28" s="1784"/>
      <c r="P28" s="1784"/>
      <c r="Q28" s="1784"/>
      <c r="R28" s="1784"/>
      <c r="S28" s="1784"/>
      <c r="T28" s="1784"/>
      <c r="U28" s="1784"/>
      <c r="V28" s="1784"/>
      <c r="W28" s="1784"/>
      <c r="X28" s="1784"/>
      <c r="Y28" s="1784"/>
      <c r="Z28" s="1784"/>
      <c r="AA28" s="1784"/>
      <c r="AB28" s="1784"/>
      <c r="AC28" s="1784"/>
      <c r="AD28" s="1784"/>
      <c r="AE28" s="1785"/>
      <c r="AF28" s="1698" t="str">
        <f>IF(K26="該当しない","該当しない",IF(AV29="×","未入力箇所有り",IF(AU29="×","期間が違います","○")))</f>
        <v>未入力箇所有り</v>
      </c>
      <c r="AG28" s="1698"/>
      <c r="AH28" s="1698"/>
      <c r="AI28" s="1698"/>
      <c r="AK28" s="1707" t="str">
        <f>IF(K26="表彰対象者",IF(AND(AU29="○",AV29="○"),"Ａ","Ｅ"),"Ｅ")</f>
        <v>Ｅ</v>
      </c>
      <c r="AL28" s="1708"/>
      <c r="AM28" s="1708"/>
      <c r="AN28" s="1709"/>
      <c r="AQ28" s="405"/>
      <c r="AR28" s="405"/>
      <c r="AU28" s="471" t="s">
        <v>821</v>
      </c>
      <c r="AV28" s="471" t="s">
        <v>820</v>
      </c>
      <c r="AW28" s="665" t="s">
        <v>1144</v>
      </c>
      <c r="AX28" s="405"/>
      <c r="AY28" s="405"/>
      <c r="AZ28" s="405"/>
      <c r="BA28" s="405"/>
    </row>
    <row r="29" spans="3:53" ht="17.25" hidden="1" customHeight="1" thickBot="1">
      <c r="C29" s="409" t="str">
        <f>$C$25</f>
        <v>－</v>
      </c>
      <c r="E29" s="1729"/>
      <c r="F29" s="1724" t="s">
        <v>847</v>
      </c>
      <c r="G29" s="1725"/>
      <c r="H29" s="1725"/>
      <c r="I29" s="1725"/>
      <c r="J29" s="1726"/>
      <c r="K29" s="671" t="s">
        <v>929</v>
      </c>
      <c r="L29" s="1713"/>
      <c r="M29" s="1713"/>
      <c r="N29" s="674" t="s">
        <v>5</v>
      </c>
      <c r="O29" s="1713"/>
      <c r="P29" s="1713"/>
      <c r="Q29" s="674" t="s">
        <v>493</v>
      </c>
      <c r="R29" s="1713"/>
      <c r="S29" s="1713"/>
      <c r="T29" s="1778" t="s">
        <v>7</v>
      </c>
      <c r="U29" s="1778"/>
      <c r="V29" s="1778"/>
      <c r="W29" s="1778"/>
      <c r="X29" s="1778"/>
      <c r="Y29" s="1778"/>
      <c r="Z29" s="1778"/>
      <c r="AA29" s="1778"/>
      <c r="AB29" s="1778"/>
      <c r="AC29" s="1778"/>
      <c r="AD29" s="1778"/>
      <c r="AE29" s="1779"/>
      <c r="AF29" s="1698"/>
      <c r="AG29" s="1698"/>
      <c r="AH29" s="1698"/>
      <c r="AI29" s="1698"/>
      <c r="AK29" s="1710"/>
      <c r="AL29" s="1711"/>
      <c r="AM29" s="1711"/>
      <c r="AN29" s="1712"/>
      <c r="AQ29" s="405"/>
      <c r="AR29" s="461"/>
      <c r="AS29" s="487" t="s">
        <v>785</v>
      </c>
      <c r="AT29" s="504" t="str">
        <f>IF(AW29=1,IF(K29="Ｈ",DATE(L29+1988,O29,R29),DATE(L29+2018,O29,R29)),"空欄あり")</f>
        <v>空欄あり</v>
      </c>
      <c r="AU29" s="488" t="str">
        <f>IF(AND(AT29&gt;=$AT$15,AT29&lt;=$AV$15),"○","×")</f>
        <v>×</v>
      </c>
      <c r="AV29" s="471" t="str">
        <f>IF(OR(K26="",K28="",L29="",O29="",R29=""),"×","○")</f>
        <v>×</v>
      </c>
      <c r="AW29" s="663">
        <f>IF(OR(K26="",K28="",L29="",O29="",R29=""),0,1)</f>
        <v>0</v>
      </c>
      <c r="AX29" s="405"/>
      <c r="AY29" s="405"/>
      <c r="AZ29" s="405"/>
      <c r="BA29" s="405"/>
    </row>
    <row r="30" spans="3:53" ht="13.5" hidden="1">
      <c r="C30" s="409" t="str">
        <f>$C$25</f>
        <v>－</v>
      </c>
      <c r="E30" s="408"/>
      <c r="F30" s="408"/>
      <c r="G30" s="408"/>
      <c r="H30" s="408"/>
      <c r="I30" s="453"/>
      <c r="J30" s="453"/>
      <c r="K30" s="453"/>
      <c r="L30" s="453"/>
      <c r="M30" s="453"/>
      <c r="N30" s="453"/>
      <c r="O30" s="453"/>
      <c r="P30" s="453"/>
      <c r="Q30" s="453"/>
      <c r="R30" s="453"/>
      <c r="S30" s="453"/>
      <c r="T30" s="453"/>
      <c r="U30" s="453"/>
      <c r="V30" s="453"/>
      <c r="W30" s="453"/>
      <c r="X30" s="453"/>
      <c r="Y30" s="453"/>
      <c r="Z30" s="453"/>
      <c r="AA30" s="452"/>
      <c r="AB30" s="427"/>
      <c r="AC30" s="427"/>
      <c r="AD30" s="427"/>
      <c r="AF30" s="427"/>
      <c r="AG30" s="427"/>
      <c r="AH30" s="455"/>
      <c r="AI30" s="456"/>
      <c r="AJ30" s="456"/>
      <c r="AK30" s="456"/>
      <c r="AL30" s="456"/>
      <c r="AM30" s="456"/>
      <c r="AN30" s="456"/>
      <c r="AQ30" s="405"/>
      <c r="AR30" s="405"/>
      <c r="AS30" s="405"/>
      <c r="AT30" s="405"/>
      <c r="AU30" s="405"/>
      <c r="AV30" s="405"/>
      <c r="AW30" s="405"/>
      <c r="AX30" s="405"/>
      <c r="AY30" s="405"/>
      <c r="AZ30" s="405"/>
      <c r="BA30" s="405"/>
    </row>
    <row r="31" spans="3:53" ht="17.25" hidden="1" customHeight="1" thickBot="1">
      <c r="C31" s="494" t="str">
        <f>IF(C5="－","－",IF(OR(①入力票!C10="単体",①入力票!C10="単体または２社ＪＶ",①入力票!C10="２社ＪＶ"),"－","○"))</f>
        <v>－</v>
      </c>
      <c r="E31" s="1630" t="s">
        <v>772</v>
      </c>
      <c r="F31" s="1587"/>
      <c r="G31" s="1587"/>
      <c r="H31" s="1587"/>
      <c r="I31" s="1587"/>
      <c r="J31" s="1588"/>
      <c r="K31" s="1780" t="str">
        <f>IF('様式7-1'!K71="","様式7-1に入力してください！！",'様式7-1'!K71)</f>
        <v>様式7-1に入力してください！！</v>
      </c>
      <c r="L31" s="1781"/>
      <c r="M31" s="1781"/>
      <c r="N31" s="1781"/>
      <c r="O31" s="1781"/>
      <c r="P31" s="1781"/>
      <c r="Q31" s="1781"/>
      <c r="R31" s="1781"/>
      <c r="S31" s="1781"/>
      <c r="T31" s="1781"/>
      <c r="U31" s="1781"/>
      <c r="V31" s="1781"/>
      <c r="W31" s="1781"/>
      <c r="X31" s="1781"/>
      <c r="Y31" s="1781"/>
      <c r="Z31" s="1781"/>
      <c r="AA31" s="1781"/>
      <c r="AB31" s="1781"/>
      <c r="AC31" s="1781"/>
      <c r="AD31" s="1781"/>
      <c r="AE31" s="1782"/>
      <c r="AG31" s="427"/>
      <c r="AI31" s="452"/>
      <c r="AJ31" s="452"/>
      <c r="AK31" s="1630" t="s">
        <v>724</v>
      </c>
      <c r="AL31" s="1631"/>
      <c r="AM31" s="1631"/>
      <c r="AN31" s="1650"/>
      <c r="AQ31" s="405"/>
      <c r="AR31" s="405"/>
      <c r="AS31" s="405"/>
      <c r="AT31" s="405"/>
      <c r="AU31" s="405"/>
      <c r="AV31" s="405"/>
      <c r="AW31" s="405"/>
      <c r="AX31" s="405"/>
      <c r="AY31" s="405"/>
      <c r="AZ31" s="405"/>
      <c r="BA31" s="405"/>
    </row>
    <row r="32" spans="3:53" ht="17.25" hidden="1" customHeight="1">
      <c r="C32" s="409" t="str">
        <f>$C$31</f>
        <v>－</v>
      </c>
      <c r="E32" s="1728"/>
      <c r="F32" s="1730" t="s">
        <v>846</v>
      </c>
      <c r="G32" s="1731"/>
      <c r="H32" s="1731"/>
      <c r="I32" s="1731"/>
      <c r="J32" s="1732"/>
      <c r="K32" s="1714"/>
      <c r="L32" s="1715"/>
      <c r="M32" s="1715"/>
      <c r="N32" s="1715"/>
      <c r="O32" s="1715"/>
      <c r="P32" s="1715"/>
      <c r="Q32" s="1715"/>
      <c r="R32" s="1715"/>
      <c r="S32" s="1715"/>
      <c r="T32" s="1715"/>
      <c r="U32" s="1715"/>
      <c r="V32" s="1715"/>
      <c r="W32" s="481"/>
      <c r="X32" s="499" t="s">
        <v>850</v>
      </c>
      <c r="Y32" s="481"/>
      <c r="Z32" s="481"/>
      <c r="AA32" s="483"/>
      <c r="AB32" s="484"/>
      <c r="AC32" s="484"/>
      <c r="AD32" s="484"/>
      <c r="AE32" s="500"/>
      <c r="AG32" s="427"/>
      <c r="AI32" s="452"/>
      <c r="AJ32" s="427"/>
      <c r="AK32" s="1757"/>
      <c r="AL32" s="1758"/>
      <c r="AM32" s="1758"/>
      <c r="AN32" s="1759"/>
      <c r="AQ32" s="405"/>
      <c r="AR32" s="405"/>
      <c r="AS32" s="405"/>
      <c r="AT32" s="405"/>
      <c r="AU32" s="405"/>
      <c r="AV32" s="405"/>
      <c r="AW32" s="405"/>
      <c r="AX32" s="405"/>
      <c r="AY32" s="405"/>
      <c r="AZ32" s="405"/>
      <c r="BA32" s="405"/>
    </row>
    <row r="33" spans="3:53" ht="17.25" hidden="1" customHeight="1" thickBot="1">
      <c r="C33" s="409" t="str">
        <f>$C$31</f>
        <v>－</v>
      </c>
      <c r="E33" s="1728"/>
      <c r="F33" s="1718" t="s">
        <v>761</v>
      </c>
      <c r="G33" s="1719"/>
      <c r="H33" s="1719"/>
      <c r="I33" s="1719"/>
      <c r="J33" s="1720"/>
      <c r="K33" s="1748" t="str">
        <f>CONCATENATE(①入力票!D17,"(本業種以外は対象となりませんのでご注意ください)")</f>
        <v>一般土木，管２種(本業種以外は対象となりませんのでご注意ください)</v>
      </c>
      <c r="L33" s="1749"/>
      <c r="M33" s="1749"/>
      <c r="N33" s="1749"/>
      <c r="O33" s="1749"/>
      <c r="P33" s="1749"/>
      <c r="Q33" s="1749"/>
      <c r="R33" s="1749"/>
      <c r="S33" s="1749"/>
      <c r="T33" s="1749"/>
      <c r="U33" s="1749"/>
      <c r="V33" s="1749"/>
      <c r="W33" s="1749"/>
      <c r="X33" s="1749"/>
      <c r="Y33" s="1749"/>
      <c r="Z33" s="1749"/>
      <c r="AA33" s="1749"/>
      <c r="AB33" s="1749"/>
      <c r="AC33" s="1749"/>
      <c r="AD33" s="1749"/>
      <c r="AE33" s="1750"/>
      <c r="AG33" s="427"/>
      <c r="AI33" s="452"/>
      <c r="AJ33" s="427"/>
      <c r="AK33" s="501"/>
      <c r="AL33" s="502"/>
      <c r="AM33" s="502"/>
      <c r="AN33" s="503"/>
      <c r="AQ33" s="405"/>
      <c r="AR33" s="405"/>
      <c r="AS33" s="405"/>
      <c r="AT33" s="405"/>
      <c r="AU33" s="405"/>
      <c r="AV33" s="405"/>
      <c r="AW33" s="405"/>
      <c r="AX33" s="405"/>
      <c r="AY33" s="405"/>
      <c r="AZ33" s="405"/>
      <c r="BA33" s="405"/>
    </row>
    <row r="34" spans="3:53" ht="17.25" hidden="1" customHeight="1">
      <c r="C34" s="409" t="str">
        <f>$C$31</f>
        <v>－</v>
      </c>
      <c r="E34" s="1728"/>
      <c r="F34" s="1718" t="s">
        <v>762</v>
      </c>
      <c r="G34" s="1719"/>
      <c r="H34" s="1719"/>
      <c r="I34" s="1719"/>
      <c r="J34" s="1720"/>
      <c r="K34" s="1751"/>
      <c r="L34" s="1752"/>
      <c r="M34" s="1752"/>
      <c r="N34" s="1752"/>
      <c r="O34" s="1752"/>
      <c r="P34" s="1752"/>
      <c r="Q34" s="1752"/>
      <c r="R34" s="1752"/>
      <c r="S34" s="1752"/>
      <c r="T34" s="1752"/>
      <c r="U34" s="1752"/>
      <c r="V34" s="1752"/>
      <c r="W34" s="1752"/>
      <c r="X34" s="1752"/>
      <c r="Y34" s="1752"/>
      <c r="Z34" s="1752"/>
      <c r="AA34" s="1752"/>
      <c r="AB34" s="1752"/>
      <c r="AC34" s="1752"/>
      <c r="AD34" s="1752"/>
      <c r="AE34" s="1753"/>
      <c r="AF34" s="1698" t="str">
        <f>IF(K32="該当しない","該当しない",IF(AV35="×","未入力箇所有り",IF(AU35="×","期間が違います","○")))</f>
        <v>未入力箇所有り</v>
      </c>
      <c r="AG34" s="1698"/>
      <c r="AH34" s="1698"/>
      <c r="AI34" s="1698"/>
      <c r="AK34" s="1707" t="str">
        <f>IF(K32="表彰対象者",IF(AND(AU35="○",AV35="○"),"Ａ","Ｅ"),"Ｅ")</f>
        <v>Ｅ</v>
      </c>
      <c r="AL34" s="1708"/>
      <c r="AM34" s="1708"/>
      <c r="AN34" s="1709"/>
      <c r="AQ34" s="405"/>
      <c r="AR34" s="405"/>
      <c r="AU34" s="471" t="s">
        <v>821</v>
      </c>
      <c r="AV34" s="471" t="s">
        <v>820</v>
      </c>
      <c r="AW34" s="665" t="s">
        <v>1144</v>
      </c>
      <c r="AX34" s="405"/>
      <c r="AY34" s="405"/>
      <c r="AZ34" s="405"/>
      <c r="BA34" s="405"/>
    </row>
    <row r="35" spans="3:53" ht="17.25" hidden="1" customHeight="1" thickBot="1">
      <c r="C35" s="409" t="str">
        <f>$C$31</f>
        <v>－</v>
      </c>
      <c r="E35" s="1729"/>
      <c r="F35" s="1724" t="s">
        <v>847</v>
      </c>
      <c r="G35" s="1725"/>
      <c r="H35" s="1725"/>
      <c r="I35" s="1725"/>
      <c r="J35" s="1726"/>
      <c r="K35" s="671" t="s">
        <v>929</v>
      </c>
      <c r="L35" s="1713"/>
      <c r="M35" s="1713"/>
      <c r="N35" s="674" t="s">
        <v>5</v>
      </c>
      <c r="O35" s="1713"/>
      <c r="P35" s="1713"/>
      <c r="Q35" s="674" t="s">
        <v>493</v>
      </c>
      <c r="R35" s="1713"/>
      <c r="S35" s="1713"/>
      <c r="T35" s="1778" t="s">
        <v>7</v>
      </c>
      <c r="U35" s="1778"/>
      <c r="V35" s="1778"/>
      <c r="W35" s="1778"/>
      <c r="X35" s="1778"/>
      <c r="Y35" s="1778"/>
      <c r="Z35" s="1778"/>
      <c r="AA35" s="1778"/>
      <c r="AB35" s="1778"/>
      <c r="AC35" s="1778"/>
      <c r="AD35" s="1778"/>
      <c r="AE35" s="1779"/>
      <c r="AF35" s="1698"/>
      <c r="AG35" s="1698"/>
      <c r="AH35" s="1698"/>
      <c r="AI35" s="1698"/>
      <c r="AK35" s="1710"/>
      <c r="AL35" s="1711"/>
      <c r="AM35" s="1711"/>
      <c r="AN35" s="1712"/>
      <c r="AQ35" s="405"/>
      <c r="AR35" s="461"/>
      <c r="AS35" s="487" t="s">
        <v>785</v>
      </c>
      <c r="AT35" s="504" t="str">
        <f>IF(AW35=1,IF(K35="Ｈ",DATE(L35+1988,O35,R35),DATE(L35+2018,O35,R35)),"空欄あり")</f>
        <v>空欄あり</v>
      </c>
      <c r="AU35" s="488" t="str">
        <f>IF(AND(AT35&gt;=$AT$15,AT35&lt;=$AV$15),"○","×")</f>
        <v>×</v>
      </c>
      <c r="AV35" s="471" t="str">
        <f>IF(OR(K32="",K34="",L35="",O35="",R35=""),"×","○")</f>
        <v>×</v>
      </c>
      <c r="AW35" s="663">
        <f>IF(OR(K32="",K34="",L35="",O35="",R35=""),0,1)</f>
        <v>0</v>
      </c>
      <c r="AX35" s="405"/>
      <c r="AY35" s="405"/>
      <c r="AZ35" s="405"/>
      <c r="BA35" s="405"/>
    </row>
    <row r="36" spans="3:53" ht="13.5" hidden="1">
      <c r="C36" s="409" t="str">
        <f>$C$31</f>
        <v>－</v>
      </c>
      <c r="E36" s="408"/>
      <c r="F36" s="408"/>
      <c r="G36" s="408"/>
      <c r="H36" s="408"/>
      <c r="I36" s="453"/>
      <c r="J36" s="453"/>
      <c r="K36" s="453"/>
      <c r="L36" s="453"/>
      <c r="M36" s="453"/>
      <c r="N36" s="453"/>
      <c r="O36" s="453"/>
      <c r="P36" s="453"/>
      <c r="Q36" s="453"/>
      <c r="R36" s="453"/>
      <c r="S36" s="453"/>
      <c r="T36" s="453"/>
      <c r="U36" s="453"/>
      <c r="V36" s="453"/>
      <c r="W36" s="453"/>
      <c r="X36" s="453"/>
      <c r="Y36" s="453"/>
      <c r="Z36" s="453"/>
      <c r="AA36" s="452"/>
      <c r="AB36" s="427"/>
      <c r="AC36" s="427"/>
      <c r="AD36" s="427"/>
      <c r="AF36" s="427"/>
      <c r="AG36" s="427"/>
      <c r="AH36" s="455"/>
      <c r="AI36" s="456"/>
      <c r="AJ36" s="456"/>
      <c r="AK36" s="456"/>
      <c r="AL36" s="456"/>
      <c r="AM36" s="456"/>
      <c r="AN36" s="456"/>
      <c r="AQ36" s="405"/>
      <c r="AR36" s="405"/>
      <c r="AS36" s="405"/>
      <c r="AT36" s="405"/>
      <c r="AU36" s="405"/>
      <c r="AV36" s="405"/>
      <c r="AW36" s="405"/>
      <c r="AX36" s="405"/>
      <c r="AY36" s="405"/>
      <c r="AZ36" s="405"/>
      <c r="BA36" s="405"/>
    </row>
    <row r="37" spans="3:53" ht="17.25" hidden="1" customHeight="1" thickBot="1">
      <c r="C37" s="494" t="str">
        <f>IF(C5="－","－",IF(OR(①入力票!C10="４社ＪＶ",①入力票!C10="５社ＪＶ"),"○","－"))</f>
        <v>－</v>
      </c>
      <c r="E37" s="1630" t="s">
        <v>848</v>
      </c>
      <c r="F37" s="1587"/>
      <c r="G37" s="1587"/>
      <c r="H37" s="1587"/>
      <c r="I37" s="1587"/>
      <c r="J37" s="1588"/>
      <c r="K37" s="1780" t="str">
        <f>IF('様式7-1'!K97="","様式7-1に入力してください！！",'様式7-1'!K97)</f>
        <v>様式7-1に入力してください！！</v>
      </c>
      <c r="L37" s="1781"/>
      <c r="M37" s="1781"/>
      <c r="N37" s="1781"/>
      <c r="O37" s="1781"/>
      <c r="P37" s="1781"/>
      <c r="Q37" s="1781"/>
      <c r="R37" s="1781"/>
      <c r="S37" s="1781"/>
      <c r="T37" s="1781"/>
      <c r="U37" s="1781"/>
      <c r="V37" s="1781"/>
      <c r="W37" s="1781"/>
      <c r="X37" s="1781"/>
      <c r="Y37" s="1781"/>
      <c r="Z37" s="1781"/>
      <c r="AA37" s="1781"/>
      <c r="AB37" s="1781"/>
      <c r="AC37" s="1781"/>
      <c r="AD37" s="1781"/>
      <c r="AE37" s="1782"/>
      <c r="AG37" s="427"/>
      <c r="AI37" s="452"/>
      <c r="AJ37" s="452"/>
      <c r="AK37" s="1630" t="s">
        <v>724</v>
      </c>
      <c r="AL37" s="1631"/>
      <c r="AM37" s="1631"/>
      <c r="AN37" s="1650"/>
      <c r="AQ37" s="405"/>
      <c r="AR37" s="405"/>
      <c r="AS37" s="405"/>
      <c r="AT37" s="405"/>
      <c r="AU37" s="405"/>
      <c r="AV37" s="405"/>
      <c r="AW37" s="405"/>
      <c r="AX37" s="405"/>
      <c r="AY37" s="405"/>
      <c r="AZ37" s="405"/>
      <c r="BA37" s="405"/>
    </row>
    <row r="38" spans="3:53" ht="17.25" hidden="1" customHeight="1">
      <c r="C38" s="409" t="str">
        <f>$C$37</f>
        <v>－</v>
      </c>
      <c r="E38" s="1728"/>
      <c r="F38" s="1730" t="s">
        <v>846</v>
      </c>
      <c r="G38" s="1731"/>
      <c r="H38" s="1731"/>
      <c r="I38" s="1731"/>
      <c r="J38" s="1732"/>
      <c r="K38" s="1714"/>
      <c r="L38" s="1715"/>
      <c r="M38" s="1715"/>
      <c r="N38" s="1715"/>
      <c r="O38" s="1715"/>
      <c r="P38" s="1715"/>
      <c r="Q38" s="1715"/>
      <c r="R38" s="1715"/>
      <c r="S38" s="1715"/>
      <c r="T38" s="1715"/>
      <c r="U38" s="1715"/>
      <c r="V38" s="1715"/>
      <c r="W38" s="481"/>
      <c r="X38" s="499" t="s">
        <v>850</v>
      </c>
      <c r="Y38" s="481"/>
      <c r="Z38" s="481"/>
      <c r="AA38" s="483"/>
      <c r="AB38" s="484"/>
      <c r="AC38" s="484"/>
      <c r="AD38" s="484"/>
      <c r="AE38" s="500"/>
      <c r="AG38" s="427"/>
      <c r="AI38" s="452"/>
      <c r="AJ38" s="427"/>
      <c r="AK38" s="1757"/>
      <c r="AL38" s="1758"/>
      <c r="AM38" s="1758"/>
      <c r="AN38" s="1759"/>
      <c r="AQ38" s="405"/>
      <c r="AR38" s="405"/>
      <c r="AS38" s="405"/>
      <c r="AT38" s="405"/>
      <c r="AU38" s="405"/>
      <c r="AV38" s="405"/>
      <c r="AW38" s="405"/>
      <c r="AX38" s="405"/>
      <c r="AY38" s="405"/>
      <c r="AZ38" s="405"/>
      <c r="BA38" s="405"/>
    </row>
    <row r="39" spans="3:53" ht="17.25" hidden="1" customHeight="1" thickBot="1">
      <c r="C39" s="409" t="str">
        <f>$C$37</f>
        <v>－</v>
      </c>
      <c r="E39" s="1728"/>
      <c r="F39" s="1718" t="s">
        <v>761</v>
      </c>
      <c r="G39" s="1719"/>
      <c r="H39" s="1719"/>
      <c r="I39" s="1719"/>
      <c r="J39" s="1720"/>
      <c r="K39" s="1748" t="str">
        <f>CONCATENATE(①入力票!D17,"(本業種以外は対象となりませんのでご注意ください)")</f>
        <v>一般土木，管２種(本業種以外は対象となりませんのでご注意ください)</v>
      </c>
      <c r="L39" s="1749"/>
      <c r="M39" s="1749"/>
      <c r="N39" s="1749"/>
      <c r="O39" s="1749"/>
      <c r="P39" s="1749"/>
      <c r="Q39" s="1749"/>
      <c r="R39" s="1749"/>
      <c r="S39" s="1749"/>
      <c r="T39" s="1749"/>
      <c r="U39" s="1749"/>
      <c r="V39" s="1749"/>
      <c r="W39" s="1749"/>
      <c r="X39" s="1749"/>
      <c r="Y39" s="1749"/>
      <c r="Z39" s="1749"/>
      <c r="AA39" s="1749"/>
      <c r="AB39" s="1749"/>
      <c r="AC39" s="1749"/>
      <c r="AD39" s="1749"/>
      <c r="AE39" s="1750"/>
      <c r="AG39" s="427"/>
      <c r="AI39" s="452"/>
      <c r="AJ39" s="427"/>
      <c r="AK39" s="1789"/>
      <c r="AL39" s="1790"/>
      <c r="AM39" s="1790"/>
      <c r="AN39" s="1791"/>
      <c r="AQ39" s="405"/>
      <c r="AR39" s="405"/>
      <c r="AS39" s="405"/>
      <c r="AT39" s="405"/>
      <c r="AU39" s="405"/>
      <c r="AV39" s="405"/>
      <c r="AW39" s="405"/>
      <c r="AX39" s="405"/>
      <c r="AY39" s="405"/>
      <c r="AZ39" s="405"/>
      <c r="BA39" s="405"/>
    </row>
    <row r="40" spans="3:53" ht="17.25" hidden="1" customHeight="1">
      <c r="C40" s="409" t="str">
        <f>$C$37</f>
        <v>－</v>
      </c>
      <c r="E40" s="1728"/>
      <c r="F40" s="1718" t="s">
        <v>762</v>
      </c>
      <c r="G40" s="1719"/>
      <c r="H40" s="1719"/>
      <c r="I40" s="1719"/>
      <c r="J40" s="1720"/>
      <c r="K40" s="1751"/>
      <c r="L40" s="1752"/>
      <c r="M40" s="1752"/>
      <c r="N40" s="1752"/>
      <c r="O40" s="1752"/>
      <c r="P40" s="1752"/>
      <c r="Q40" s="1752"/>
      <c r="R40" s="1752"/>
      <c r="S40" s="1752"/>
      <c r="T40" s="1752"/>
      <c r="U40" s="1752"/>
      <c r="V40" s="1752"/>
      <c r="W40" s="1752"/>
      <c r="X40" s="1752"/>
      <c r="Y40" s="1752"/>
      <c r="Z40" s="1752"/>
      <c r="AA40" s="1752"/>
      <c r="AB40" s="1752"/>
      <c r="AC40" s="1752"/>
      <c r="AD40" s="1752"/>
      <c r="AE40" s="1753"/>
      <c r="AF40" s="1698" t="str">
        <f>IF(K38="該当しない","該当しない",IF(AV41="×","未入力箇所有り",IF(AU41="×","期間が違います","○")))</f>
        <v>未入力箇所有り</v>
      </c>
      <c r="AG40" s="1698"/>
      <c r="AH40" s="1698"/>
      <c r="AI40" s="1698"/>
      <c r="AK40" s="1707" t="str">
        <f>IF(K38="表彰対象者",IF(AND(AU41="○",AV41="○"),"Ａ","Ｅ"),"Ｅ")</f>
        <v>Ｅ</v>
      </c>
      <c r="AL40" s="1708"/>
      <c r="AM40" s="1708"/>
      <c r="AN40" s="1709"/>
      <c r="AQ40" s="405"/>
      <c r="AR40" s="405"/>
      <c r="AU40" s="471" t="s">
        <v>821</v>
      </c>
      <c r="AV40" s="471" t="s">
        <v>820</v>
      </c>
      <c r="AW40" s="665" t="s">
        <v>1144</v>
      </c>
      <c r="AX40" s="405"/>
      <c r="AY40" s="405"/>
      <c r="AZ40" s="405"/>
      <c r="BA40" s="405"/>
    </row>
    <row r="41" spans="3:53" ht="17.25" hidden="1" customHeight="1" thickBot="1">
      <c r="C41" s="409" t="str">
        <f>$C$37</f>
        <v>－</v>
      </c>
      <c r="E41" s="1729"/>
      <c r="F41" s="1724" t="s">
        <v>847</v>
      </c>
      <c r="G41" s="1725"/>
      <c r="H41" s="1725"/>
      <c r="I41" s="1725"/>
      <c r="J41" s="1726"/>
      <c r="K41" s="671" t="s">
        <v>929</v>
      </c>
      <c r="L41" s="1713"/>
      <c r="M41" s="1713"/>
      <c r="N41" s="674" t="s">
        <v>5</v>
      </c>
      <c r="O41" s="1713"/>
      <c r="P41" s="1713"/>
      <c r="Q41" s="674" t="s">
        <v>493</v>
      </c>
      <c r="R41" s="1713"/>
      <c r="S41" s="1713"/>
      <c r="T41" s="1778" t="s">
        <v>7</v>
      </c>
      <c r="U41" s="1778"/>
      <c r="V41" s="1778"/>
      <c r="W41" s="1778"/>
      <c r="X41" s="1778"/>
      <c r="Y41" s="1778"/>
      <c r="Z41" s="1778"/>
      <c r="AA41" s="1778"/>
      <c r="AB41" s="1778"/>
      <c r="AC41" s="1778"/>
      <c r="AD41" s="1778"/>
      <c r="AE41" s="1779"/>
      <c r="AF41" s="1698"/>
      <c r="AG41" s="1698"/>
      <c r="AH41" s="1698"/>
      <c r="AI41" s="1698"/>
      <c r="AK41" s="1710"/>
      <c r="AL41" s="1711"/>
      <c r="AM41" s="1711"/>
      <c r="AN41" s="1712"/>
      <c r="AQ41" s="405"/>
      <c r="AR41" s="461"/>
      <c r="AS41" s="487" t="s">
        <v>785</v>
      </c>
      <c r="AT41" s="504" t="str">
        <f>IF(AW41=1,IF(K41="Ｈ",DATE(L41+1988,O41,R41),DATE(L41+2018,O41,R41)),"空欄あり")</f>
        <v>空欄あり</v>
      </c>
      <c r="AU41" s="488" t="str">
        <f>IF(AND(AT41&gt;=$AT$15,AT41&lt;=$AV$15),"○","×")</f>
        <v>×</v>
      </c>
      <c r="AV41" s="471" t="str">
        <f>IF(OR(K38="",K40="",L41="",O41="",R41=""),"×","○")</f>
        <v>×</v>
      </c>
      <c r="AW41" s="663">
        <f>IF(OR(K38="",K40="",L41="",O41="",R41=""),0,1)</f>
        <v>0</v>
      </c>
      <c r="AX41" s="405"/>
      <c r="AY41" s="405"/>
      <c r="AZ41" s="405"/>
      <c r="BA41" s="405"/>
    </row>
    <row r="42" spans="3:53" ht="13.5" hidden="1">
      <c r="C42" s="409" t="str">
        <f>$C$37</f>
        <v>－</v>
      </c>
      <c r="E42" s="408"/>
      <c r="F42" s="408"/>
      <c r="G42" s="408"/>
      <c r="H42" s="408"/>
      <c r="I42" s="453"/>
      <c r="J42" s="453"/>
      <c r="K42" s="453"/>
      <c r="L42" s="453"/>
      <c r="M42" s="453"/>
      <c r="N42" s="453"/>
      <c r="O42" s="453"/>
      <c r="P42" s="453"/>
      <c r="Q42" s="453"/>
      <c r="R42" s="453"/>
      <c r="S42" s="453"/>
      <c r="T42" s="453"/>
      <c r="U42" s="453"/>
      <c r="V42" s="453"/>
      <c r="W42" s="453"/>
      <c r="X42" s="453"/>
      <c r="Y42" s="453"/>
      <c r="Z42" s="453"/>
      <c r="AA42" s="452"/>
      <c r="AB42" s="427"/>
      <c r="AC42" s="427"/>
      <c r="AD42" s="427"/>
      <c r="AF42" s="427"/>
      <c r="AG42" s="427"/>
      <c r="AH42" s="455"/>
      <c r="AI42" s="456"/>
      <c r="AJ42" s="456"/>
      <c r="AK42" s="456"/>
      <c r="AL42" s="456"/>
      <c r="AM42" s="456"/>
      <c r="AN42" s="456"/>
      <c r="AQ42" s="405"/>
      <c r="AR42" s="405"/>
      <c r="AS42" s="405"/>
      <c r="AT42" s="405"/>
      <c r="AU42" s="405"/>
      <c r="AV42" s="405"/>
      <c r="AW42" s="405"/>
      <c r="AX42" s="405"/>
      <c r="AY42" s="405"/>
      <c r="AZ42" s="405"/>
      <c r="BA42" s="405"/>
    </row>
    <row r="43" spans="3:53" ht="17.25" hidden="1" customHeight="1" thickBot="1">
      <c r="C43" s="494" t="str">
        <f>IF(C5="－","－",IF(①入力票!C10="５社ＪＶ","○","－"))</f>
        <v>－</v>
      </c>
      <c r="E43" s="1630" t="s">
        <v>849</v>
      </c>
      <c r="F43" s="1587"/>
      <c r="G43" s="1587"/>
      <c r="H43" s="1587"/>
      <c r="I43" s="1587"/>
      <c r="J43" s="1588"/>
      <c r="K43" s="1780" t="str">
        <f>IF('様式7-1'!K123="","様式7-1に入力してください！！",'様式7-1'!K123)</f>
        <v>様式7-1に入力してください！！</v>
      </c>
      <c r="L43" s="1781"/>
      <c r="M43" s="1781"/>
      <c r="N43" s="1781"/>
      <c r="O43" s="1781"/>
      <c r="P43" s="1781"/>
      <c r="Q43" s="1781"/>
      <c r="R43" s="1781"/>
      <c r="S43" s="1781"/>
      <c r="T43" s="1781"/>
      <c r="U43" s="1781"/>
      <c r="V43" s="1781"/>
      <c r="W43" s="1781"/>
      <c r="X43" s="1781"/>
      <c r="Y43" s="1781"/>
      <c r="Z43" s="1781"/>
      <c r="AA43" s="1781"/>
      <c r="AB43" s="1781"/>
      <c r="AC43" s="1781"/>
      <c r="AD43" s="1781"/>
      <c r="AE43" s="1782"/>
      <c r="AG43" s="427"/>
      <c r="AI43" s="452"/>
      <c r="AJ43" s="452"/>
      <c r="AK43" s="1630" t="s">
        <v>724</v>
      </c>
      <c r="AL43" s="1631"/>
      <c r="AM43" s="1631"/>
      <c r="AN43" s="1650"/>
      <c r="AQ43" s="405"/>
      <c r="AR43" s="405"/>
      <c r="AS43" s="405"/>
      <c r="AT43" s="405"/>
      <c r="AU43" s="405"/>
      <c r="AV43" s="405"/>
      <c r="AW43" s="405"/>
      <c r="AX43" s="405"/>
      <c r="AY43" s="405"/>
      <c r="AZ43" s="405"/>
      <c r="BA43" s="405"/>
    </row>
    <row r="44" spans="3:53" ht="17.25" hidden="1" customHeight="1">
      <c r="C44" s="409" t="str">
        <f>$C$43</f>
        <v>－</v>
      </c>
      <c r="E44" s="1728"/>
      <c r="F44" s="1730" t="s">
        <v>846</v>
      </c>
      <c r="G44" s="1731"/>
      <c r="H44" s="1731"/>
      <c r="I44" s="1731"/>
      <c r="J44" s="1732"/>
      <c r="K44" s="1714"/>
      <c r="L44" s="1715"/>
      <c r="M44" s="1715"/>
      <c r="N44" s="1715"/>
      <c r="O44" s="1715"/>
      <c r="P44" s="1715"/>
      <c r="Q44" s="1715"/>
      <c r="R44" s="1715"/>
      <c r="S44" s="1715"/>
      <c r="T44" s="1715"/>
      <c r="U44" s="1715"/>
      <c r="V44" s="1715"/>
      <c r="W44" s="481"/>
      <c r="X44" s="499" t="s">
        <v>850</v>
      </c>
      <c r="Y44" s="481"/>
      <c r="Z44" s="481"/>
      <c r="AA44" s="483"/>
      <c r="AB44" s="484"/>
      <c r="AC44" s="484"/>
      <c r="AD44" s="484"/>
      <c r="AE44" s="500"/>
      <c r="AG44" s="427"/>
      <c r="AI44" s="452"/>
      <c r="AJ44" s="427"/>
      <c r="AK44" s="1757"/>
      <c r="AL44" s="1758"/>
      <c r="AM44" s="1758"/>
      <c r="AN44" s="1759"/>
      <c r="AQ44" s="405"/>
      <c r="AR44" s="405"/>
      <c r="AS44" s="405"/>
      <c r="AT44" s="405"/>
      <c r="AU44" s="405"/>
      <c r="AV44" s="405"/>
      <c r="AW44" s="405"/>
      <c r="AX44" s="405"/>
      <c r="AY44" s="405"/>
      <c r="AZ44" s="405"/>
      <c r="BA44" s="405"/>
    </row>
    <row r="45" spans="3:53" ht="17.25" hidden="1" customHeight="1" thickBot="1">
      <c r="C45" s="409" t="str">
        <f>$C$43</f>
        <v>－</v>
      </c>
      <c r="E45" s="1728"/>
      <c r="F45" s="1718" t="s">
        <v>761</v>
      </c>
      <c r="G45" s="1719"/>
      <c r="H45" s="1719"/>
      <c r="I45" s="1719"/>
      <c r="J45" s="1720"/>
      <c r="K45" s="1748" t="str">
        <f>CONCATENATE(①入力票!D17,"(本業種以外は対象となりませんのでご注意ください)")</f>
        <v>一般土木，管２種(本業種以外は対象となりませんのでご注意ください)</v>
      </c>
      <c r="L45" s="1749"/>
      <c r="M45" s="1749"/>
      <c r="N45" s="1749"/>
      <c r="O45" s="1749"/>
      <c r="P45" s="1749"/>
      <c r="Q45" s="1749"/>
      <c r="R45" s="1749"/>
      <c r="S45" s="1749"/>
      <c r="T45" s="1749"/>
      <c r="U45" s="1749"/>
      <c r="V45" s="1749"/>
      <c r="W45" s="1749"/>
      <c r="X45" s="1749"/>
      <c r="Y45" s="1749"/>
      <c r="Z45" s="1749"/>
      <c r="AA45" s="1749"/>
      <c r="AB45" s="1749"/>
      <c r="AC45" s="1749"/>
      <c r="AD45" s="1749"/>
      <c r="AE45" s="1750"/>
      <c r="AG45" s="427"/>
      <c r="AI45" s="452"/>
      <c r="AJ45" s="427"/>
      <c r="AK45" s="1789"/>
      <c r="AL45" s="1790"/>
      <c r="AM45" s="1790"/>
      <c r="AN45" s="1791"/>
      <c r="AQ45" s="405"/>
      <c r="AR45" s="405"/>
      <c r="AS45" s="405"/>
      <c r="AT45" s="405"/>
      <c r="AU45" s="405"/>
      <c r="AV45" s="405"/>
      <c r="AW45" s="405"/>
      <c r="AX45" s="405"/>
      <c r="AY45" s="405"/>
      <c r="AZ45" s="405"/>
      <c r="BA45" s="405"/>
    </row>
    <row r="46" spans="3:53" ht="17.25" hidden="1" customHeight="1">
      <c r="C46" s="409" t="str">
        <f>$C$43</f>
        <v>－</v>
      </c>
      <c r="E46" s="1728"/>
      <c r="F46" s="1718" t="s">
        <v>762</v>
      </c>
      <c r="G46" s="1719"/>
      <c r="H46" s="1719"/>
      <c r="I46" s="1719"/>
      <c r="J46" s="1720"/>
      <c r="K46" s="1751"/>
      <c r="L46" s="1752"/>
      <c r="M46" s="1752"/>
      <c r="N46" s="1752"/>
      <c r="O46" s="1752"/>
      <c r="P46" s="1752"/>
      <c r="Q46" s="1752"/>
      <c r="R46" s="1752"/>
      <c r="S46" s="1752"/>
      <c r="T46" s="1752"/>
      <c r="U46" s="1752"/>
      <c r="V46" s="1752"/>
      <c r="W46" s="1752"/>
      <c r="X46" s="1752"/>
      <c r="Y46" s="1752"/>
      <c r="Z46" s="1752"/>
      <c r="AA46" s="1752"/>
      <c r="AB46" s="1752"/>
      <c r="AC46" s="1752"/>
      <c r="AD46" s="1752"/>
      <c r="AE46" s="1753"/>
      <c r="AF46" s="1698" t="str">
        <f>IF(K44="該当しない","該当しない",IF(AV47="×","未入力箇所有り",IF(AU47="×","期間が違います","○")))</f>
        <v>未入力箇所有り</v>
      </c>
      <c r="AG46" s="1698"/>
      <c r="AH46" s="1698"/>
      <c r="AI46" s="1698"/>
      <c r="AK46" s="1707" t="str">
        <f>IF(K44="表彰対象者",IF(AND(AU47="○",AV47="○"),"Ａ","Ｅ"),"Ｅ")</f>
        <v>Ｅ</v>
      </c>
      <c r="AL46" s="1708"/>
      <c r="AM46" s="1708"/>
      <c r="AN46" s="1709"/>
      <c r="AQ46" s="405"/>
      <c r="AR46" s="405"/>
      <c r="AU46" s="471" t="s">
        <v>821</v>
      </c>
      <c r="AV46" s="471" t="s">
        <v>820</v>
      </c>
      <c r="AW46" s="665" t="s">
        <v>1144</v>
      </c>
      <c r="AX46" s="405"/>
      <c r="AY46" s="405"/>
      <c r="AZ46" s="405"/>
      <c r="BA46" s="405"/>
    </row>
    <row r="47" spans="3:53" ht="17.25" hidden="1" customHeight="1" thickBot="1">
      <c r="C47" s="409" t="str">
        <f>$C$43</f>
        <v>－</v>
      </c>
      <c r="E47" s="1729"/>
      <c r="F47" s="1724" t="s">
        <v>847</v>
      </c>
      <c r="G47" s="1725"/>
      <c r="H47" s="1725"/>
      <c r="I47" s="1725"/>
      <c r="J47" s="1726"/>
      <c r="K47" s="671" t="s">
        <v>929</v>
      </c>
      <c r="L47" s="1713"/>
      <c r="M47" s="1713"/>
      <c r="N47" s="674" t="s">
        <v>5</v>
      </c>
      <c r="O47" s="1713"/>
      <c r="P47" s="1713"/>
      <c r="Q47" s="674" t="s">
        <v>493</v>
      </c>
      <c r="R47" s="1713"/>
      <c r="S47" s="1713"/>
      <c r="T47" s="1778" t="s">
        <v>7</v>
      </c>
      <c r="U47" s="1778"/>
      <c r="V47" s="1778"/>
      <c r="W47" s="1778"/>
      <c r="X47" s="1778"/>
      <c r="Y47" s="1778"/>
      <c r="Z47" s="1778"/>
      <c r="AA47" s="1778"/>
      <c r="AB47" s="1778"/>
      <c r="AC47" s="1778"/>
      <c r="AD47" s="1778"/>
      <c r="AE47" s="1779"/>
      <c r="AF47" s="1698"/>
      <c r="AG47" s="1698"/>
      <c r="AH47" s="1698"/>
      <c r="AI47" s="1698"/>
      <c r="AK47" s="1710"/>
      <c r="AL47" s="1711"/>
      <c r="AM47" s="1711"/>
      <c r="AN47" s="1712"/>
      <c r="AQ47" s="405"/>
      <c r="AR47" s="461"/>
      <c r="AS47" s="487" t="s">
        <v>785</v>
      </c>
      <c r="AT47" s="504" t="str">
        <f>IF(AW47=1,IF(K47="Ｈ",DATE(L47+1988,O47,R47),DATE(L47+2018,O47,R47)),"空欄あり")</f>
        <v>空欄あり</v>
      </c>
      <c r="AU47" s="488" t="str">
        <f>IF(AND(AT47&gt;=$AT$15,AT47&lt;=$AV$15),"○","×")</f>
        <v>×</v>
      </c>
      <c r="AV47" s="471" t="str">
        <f>IF(OR(K44="",K46="",L47="",O47="",R47=""),"×","○")</f>
        <v>×</v>
      </c>
      <c r="AW47" s="663">
        <f>IF(OR(K44="",K46="",L47="",O47="",R47=""),0,1)</f>
        <v>0</v>
      </c>
      <c r="AX47" s="405"/>
      <c r="AY47" s="405"/>
      <c r="AZ47" s="405"/>
      <c r="BA47" s="405"/>
    </row>
    <row r="48" spans="3:53" ht="13.5" hidden="1">
      <c r="C48" s="409" t="str">
        <f>$C$43</f>
        <v>－</v>
      </c>
      <c r="E48" s="408"/>
      <c r="F48" s="408"/>
      <c r="G48" s="408"/>
      <c r="H48" s="408"/>
      <c r="I48" s="453"/>
      <c r="J48" s="453"/>
      <c r="K48" s="453"/>
      <c r="L48" s="453"/>
      <c r="M48" s="453"/>
      <c r="N48" s="453"/>
      <c r="O48" s="453"/>
      <c r="P48" s="453"/>
      <c r="Q48" s="453"/>
      <c r="R48" s="453"/>
      <c r="S48" s="453"/>
      <c r="T48" s="453"/>
      <c r="U48" s="453"/>
      <c r="V48" s="453"/>
      <c r="W48" s="453"/>
      <c r="X48" s="453"/>
      <c r="Y48" s="453"/>
      <c r="Z48" s="453"/>
      <c r="AA48" s="452"/>
      <c r="AB48" s="427"/>
      <c r="AC48" s="427"/>
      <c r="AD48" s="427"/>
      <c r="AF48" s="427"/>
      <c r="AG48" s="427"/>
      <c r="AI48" s="452"/>
      <c r="AJ48" s="452"/>
      <c r="AK48" s="452"/>
      <c r="AL48" s="452"/>
      <c r="AM48" s="452"/>
      <c r="AN48" s="452"/>
      <c r="AQ48" s="405"/>
      <c r="AR48" s="405"/>
      <c r="AS48" s="405"/>
      <c r="AT48" s="405"/>
      <c r="AU48" s="405"/>
      <c r="AV48" s="405"/>
      <c r="AW48" s="405"/>
      <c r="AX48" s="405"/>
      <c r="AY48" s="405"/>
      <c r="AZ48" s="405"/>
      <c r="BA48" s="405"/>
    </row>
  </sheetData>
  <sheetProtection algorithmName="SHA-512" hashValue="eT/CayXdlXruQwGj54mwT4oDBNqE4UyhLKIrRNPFodrcxFYV4jFAOIfrwWDPYVA0gJVm+1CKzff4XOEaJ0L5/Q==" saltValue="ZIMOsl3rx6i4OFIKQ4ebjg==" spinCount="100000" sheet="1" objects="1" scenarios="1"/>
  <autoFilter ref="C3:C48" xr:uid="{00000000-0009-0000-0000-00000B000000}">
    <filterColumn colId="0">
      <filters>
        <filter val="○"/>
      </filters>
    </filterColumn>
  </autoFilter>
  <mergeCells count="101">
    <mergeCell ref="AK25:AN27"/>
    <mergeCell ref="AK37:AN39"/>
    <mergeCell ref="AK43:AN45"/>
    <mergeCell ref="K20:V20"/>
    <mergeCell ref="K26:V26"/>
    <mergeCell ref="K32:V32"/>
    <mergeCell ref="K38:V38"/>
    <mergeCell ref="K44:V44"/>
    <mergeCell ref="AF22:AI23"/>
    <mergeCell ref="AK28:AN29"/>
    <mergeCell ref="AK40:AN41"/>
    <mergeCell ref="D4:AO4"/>
    <mergeCell ref="E8:J9"/>
    <mergeCell ref="K8:AN9"/>
    <mergeCell ref="E10:J11"/>
    <mergeCell ref="K10:AN11"/>
    <mergeCell ref="Z6:AJ6"/>
    <mergeCell ref="AK6:AN6"/>
    <mergeCell ref="F14:J14"/>
    <mergeCell ref="K14:AN14"/>
    <mergeCell ref="F15:J15"/>
    <mergeCell ref="L15:M15"/>
    <mergeCell ref="O15:P15"/>
    <mergeCell ref="R15:S15"/>
    <mergeCell ref="V15:AE15"/>
    <mergeCell ref="F16:J16"/>
    <mergeCell ref="K16:AN16"/>
    <mergeCell ref="E19:J19"/>
    <mergeCell ref="K19:AE19"/>
    <mergeCell ref="AK19:AN21"/>
    <mergeCell ref="E20:E23"/>
    <mergeCell ref="F20:J20"/>
    <mergeCell ref="F21:J21"/>
    <mergeCell ref="K21:AE21"/>
    <mergeCell ref="F22:J22"/>
    <mergeCell ref="K22:AE22"/>
    <mergeCell ref="AK22:AN23"/>
    <mergeCell ref="F23:J23"/>
    <mergeCell ref="L23:M23"/>
    <mergeCell ref="O23:P23"/>
    <mergeCell ref="R23:S23"/>
    <mergeCell ref="T23:AE23"/>
    <mergeCell ref="E25:J25"/>
    <mergeCell ref="K25:AE25"/>
    <mergeCell ref="E26:E29"/>
    <mergeCell ref="F26:J26"/>
    <mergeCell ref="F27:J27"/>
    <mergeCell ref="K27:AE27"/>
    <mergeCell ref="F28:J28"/>
    <mergeCell ref="K28:AE28"/>
    <mergeCell ref="AF28:AI29"/>
    <mergeCell ref="F29:J29"/>
    <mergeCell ref="L29:M29"/>
    <mergeCell ref="O29:P29"/>
    <mergeCell ref="R29:S29"/>
    <mergeCell ref="T29:AE29"/>
    <mergeCell ref="E31:J31"/>
    <mergeCell ref="K31:AE31"/>
    <mergeCell ref="AK31:AN32"/>
    <mergeCell ref="E32:E35"/>
    <mergeCell ref="F32:J32"/>
    <mergeCell ref="F33:J33"/>
    <mergeCell ref="K33:AE33"/>
    <mergeCell ref="F34:J34"/>
    <mergeCell ref="K34:AE34"/>
    <mergeCell ref="AF34:AI35"/>
    <mergeCell ref="AK34:AN35"/>
    <mergeCell ref="F35:J35"/>
    <mergeCell ref="L35:M35"/>
    <mergeCell ref="O35:P35"/>
    <mergeCell ref="R35:S35"/>
    <mergeCell ref="T35:AE35"/>
    <mergeCell ref="E37:J37"/>
    <mergeCell ref="K37:AE37"/>
    <mergeCell ref="E38:E41"/>
    <mergeCell ref="F38:J38"/>
    <mergeCell ref="F39:J39"/>
    <mergeCell ref="K39:AE39"/>
    <mergeCell ref="F40:J40"/>
    <mergeCell ref="K40:AE40"/>
    <mergeCell ref="AF40:AI41"/>
    <mergeCell ref="F41:J41"/>
    <mergeCell ref="L41:M41"/>
    <mergeCell ref="O41:P41"/>
    <mergeCell ref="R41:S41"/>
    <mergeCell ref="T41:AE41"/>
    <mergeCell ref="AK46:AN47"/>
    <mergeCell ref="F47:J47"/>
    <mergeCell ref="L47:M47"/>
    <mergeCell ref="O47:P47"/>
    <mergeCell ref="R47:S47"/>
    <mergeCell ref="T47:AE47"/>
    <mergeCell ref="E43:J43"/>
    <mergeCell ref="K43:AE43"/>
    <mergeCell ref="E44:E47"/>
    <mergeCell ref="F44:J44"/>
    <mergeCell ref="F45:J45"/>
    <mergeCell ref="K45:AE45"/>
    <mergeCell ref="F46:J46"/>
    <mergeCell ref="K46:AE46"/>
    <mergeCell ref="AF46:AI47"/>
  </mergeCells>
  <phoneticPr fontId="66"/>
  <conditionalFormatting sqref="K40:AE40 L41:S41">
    <cfRule type="expression" dxfId="132" priority="17" stopIfTrue="1">
      <formula>$K$38="該当しない"</formula>
    </cfRule>
  </conditionalFormatting>
  <conditionalFormatting sqref="K46:AE46 L47:S47">
    <cfRule type="expression" dxfId="131" priority="16" stopIfTrue="1">
      <formula>$K$44="該当しない"</formula>
    </cfRule>
  </conditionalFormatting>
  <conditionalFormatting sqref="K22:AE22 L23:S23">
    <cfRule type="expression" dxfId="130" priority="19" stopIfTrue="1">
      <formula>$K$20="該当しない"</formula>
    </cfRule>
  </conditionalFormatting>
  <conditionalFormatting sqref="K28:AE28 L29:S29">
    <cfRule type="expression" dxfId="129" priority="18" stopIfTrue="1">
      <formula>$K$26="該当しない"</formula>
    </cfRule>
  </conditionalFormatting>
  <conditionalFormatting sqref="D25:AO28 D30:AO30 D29:J29 L29:S29 AF29:AO29">
    <cfRule type="expression" dxfId="128" priority="13" stopIfTrue="1">
      <formula>$AT$8="単体"</formula>
    </cfRule>
  </conditionalFormatting>
  <conditionalFormatting sqref="D31:AO34 D36:AO36 D35:J35 L35:S35 AF35:AO35">
    <cfRule type="expression" dxfId="127" priority="12" stopIfTrue="1">
      <formula>$AT$9="２社ＪＶ"</formula>
    </cfRule>
  </conditionalFormatting>
  <conditionalFormatting sqref="K34:AE34 L35:S35">
    <cfRule type="expression" dxfId="126" priority="11" stopIfTrue="1">
      <formula>$K$32="該当しない"</formula>
    </cfRule>
  </conditionalFormatting>
  <conditionalFormatting sqref="T23:AE23">
    <cfRule type="expression" dxfId="125" priority="10" stopIfTrue="1">
      <formula>$K$20="該当しない"</formula>
    </cfRule>
  </conditionalFormatting>
  <conditionalFormatting sqref="K23">
    <cfRule type="expression" dxfId="124" priority="9" stopIfTrue="1">
      <formula>$K$20="該当しない"</formula>
    </cfRule>
  </conditionalFormatting>
  <conditionalFormatting sqref="K29">
    <cfRule type="expression" dxfId="123" priority="8" stopIfTrue="1">
      <formula>$K$26="該当しない"</formula>
    </cfRule>
  </conditionalFormatting>
  <conditionalFormatting sqref="K35">
    <cfRule type="expression" dxfId="122" priority="7" stopIfTrue="1">
      <formula>$K$32="該当しない"</formula>
    </cfRule>
  </conditionalFormatting>
  <conditionalFormatting sqref="K41">
    <cfRule type="expression" dxfId="121" priority="6" stopIfTrue="1">
      <formula>$K$38="該当しない"</formula>
    </cfRule>
  </conditionalFormatting>
  <conditionalFormatting sqref="K47">
    <cfRule type="expression" dxfId="120" priority="5" stopIfTrue="1">
      <formula>$K$44="該当しない"</formula>
    </cfRule>
  </conditionalFormatting>
  <conditionalFormatting sqref="T29:AE29">
    <cfRule type="expression" dxfId="119" priority="4" stopIfTrue="1">
      <formula>$K$26="該当しない"</formula>
    </cfRule>
  </conditionalFormatting>
  <conditionalFormatting sqref="T35:AE35">
    <cfRule type="expression" dxfId="118" priority="3" stopIfTrue="1">
      <formula>$K$32="該当しない"</formula>
    </cfRule>
  </conditionalFormatting>
  <conditionalFormatting sqref="T41:AE41">
    <cfRule type="expression" dxfId="117" priority="2" stopIfTrue="1">
      <formula>$K$38="該当しない"</formula>
    </cfRule>
  </conditionalFormatting>
  <conditionalFormatting sqref="T47:AE47">
    <cfRule type="expression" dxfId="116" priority="1" stopIfTrue="1">
      <formula>$K$44="該当しない"</formula>
    </cfRule>
  </conditionalFormatting>
  <dataValidations count="5">
    <dataValidation imeMode="off" allowBlank="1" showInputMessage="1" showErrorMessage="1" sqref="L23:M23 R23:S23 R41:S41 L29:M29 R29:S29 R47:S47 L35:M35 R35:S35 L47:M47 L41:M41" xr:uid="{00000000-0002-0000-0B00-000000000000}"/>
    <dataValidation imeMode="on" allowBlank="1" showInputMessage="1" showErrorMessage="1" sqref="K22:AE22 K19:AE19 K28:AE28 K25:AE25 K34:AE34 K31:AE31 K40:AE40 K37:AE37 K46:AE46 K43:AE43" xr:uid="{00000000-0002-0000-0B00-000001000000}"/>
    <dataValidation type="list" allowBlank="1" showInputMessage="1" showErrorMessage="1" sqref="K20:V20 K26:V26 K32:V32 K38:V38 K44:V44" xr:uid="{00000000-0002-0000-0B00-000002000000}">
      <formula1>"表彰対象者,該当しない"</formula1>
    </dataValidation>
    <dataValidation type="list" allowBlank="1" showInputMessage="1" showErrorMessage="1" sqref="K23 K29 K35 K41 K47" xr:uid="{00000000-0002-0000-0B00-000003000000}">
      <formula1>"Ｈ,Ｒ"</formula1>
    </dataValidation>
    <dataValidation type="custom" imeMode="off" allowBlank="1" showInputMessage="1" showErrorMessage="1" sqref="O47:P47 O29:P29 O35:P35 O41:P41 O23:P23" xr:uid="{00000000-0002-0000-0B00-000004000000}">
      <formula1>IF(AND(K23="Ｒ",L23=1),O23&gt;=5,O23&lt;13)</formula1>
    </dataValidation>
  </dataValidations>
  <pageMargins left="0.70866141732283472" right="0.70866141732283472" top="0.74803149606299213" bottom="0.74803149606299213" header="0.31496062992125984" footer="0.31496062992125984"/>
  <pageSetup paperSize="9" scale="9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filterMode="1">
    <tabColor indexed="43"/>
    <pageSetUpPr fitToPage="1"/>
  </sheetPr>
  <dimension ref="A3:BD144"/>
  <sheetViews>
    <sheetView showGridLines="0" view="pageBreakPreview" zoomScaleNormal="100" zoomScaleSheetLayoutView="100" workbookViewId="0"/>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396" hidden="1" customWidth="1" outlineLevel="1"/>
    <col min="44" max="44" width="6.5" style="396" hidden="1" customWidth="1" outlineLevel="1"/>
    <col min="45" max="45" width="9.5" style="396" hidden="1" customWidth="1" outlineLevel="1"/>
    <col min="46" max="46" width="2.5" style="396" hidden="1" customWidth="1" outlineLevel="1"/>
    <col min="47" max="47" width="8.125" style="396" hidden="1" customWidth="1" outlineLevel="1"/>
    <col min="48" max="48" width="18.125" style="396" hidden="1" customWidth="1" outlineLevel="1"/>
    <col min="49" max="49" width="8.5" style="396" hidden="1" customWidth="1" outlineLevel="1"/>
    <col min="50" max="50" width="15.125" style="396" hidden="1" customWidth="1" outlineLevel="1"/>
    <col min="51" max="51" width="9.75" style="396" hidden="1" customWidth="1" outlineLevel="1"/>
    <col min="52" max="53" width="8.125" style="396" hidden="1" customWidth="1" outlineLevel="1"/>
    <col min="54" max="55" width="2.5" style="396" hidden="1" customWidth="1" outlineLevel="1"/>
    <col min="56" max="56" width="2.5" style="396" collapsed="1"/>
    <col min="57" max="16384" width="2.5" style="396"/>
  </cols>
  <sheetData>
    <row r="3" spans="3:48">
      <c r="C3" s="395" t="s">
        <v>667</v>
      </c>
    </row>
    <row r="4" spans="3:48" ht="21">
      <c r="C4" s="395" t="s">
        <v>71</v>
      </c>
      <c r="D4" s="1554" t="str">
        <f>IF(C5="－","対象外","対象")</f>
        <v>対象</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48" s="399" customFormat="1" ht="26.25" customHeight="1">
      <c r="C5" s="412" t="str">
        <f>①入力票!K17</f>
        <v>○</v>
      </c>
      <c r="E5" s="400"/>
      <c r="Y5" s="401"/>
      <c r="Z5" s="402" t="s">
        <v>469</v>
      </c>
      <c r="AA5" s="403"/>
      <c r="AB5" s="403"/>
      <c r="AC5" s="403"/>
      <c r="AD5" s="403"/>
      <c r="AE5" s="403"/>
      <c r="AF5" s="403"/>
      <c r="AG5" s="403"/>
      <c r="AH5" s="403"/>
      <c r="AI5" s="403"/>
      <c r="AJ5" s="403"/>
      <c r="AK5" s="403"/>
      <c r="AL5" s="403"/>
      <c r="AM5" s="403"/>
      <c r="AN5" s="404" t="s">
        <v>795</v>
      </c>
      <c r="AO5" s="401"/>
    </row>
    <row r="6" spans="3:48" s="399" customFormat="1" ht="21">
      <c r="C6" s="409" t="str">
        <f>$C$5</f>
        <v>○</v>
      </c>
      <c r="E6" s="449" t="s">
        <v>796</v>
      </c>
      <c r="Z6" s="1761" t="str">
        <f>IF(①入力票!C10="単体","単体","ＪＶの場合，構成員数：")</f>
        <v>単体</v>
      </c>
      <c r="AA6" s="1761"/>
      <c r="AB6" s="1761"/>
      <c r="AC6" s="1761"/>
      <c r="AD6" s="1761"/>
      <c r="AE6" s="1761"/>
      <c r="AF6" s="1761"/>
      <c r="AG6" s="1761"/>
      <c r="AH6" s="1761"/>
      <c r="AI6" s="1761"/>
      <c r="AJ6" s="1761"/>
      <c r="AK6" s="1760" t="str">
        <f>IF(①入力票!C10="単体","",IF(①入力票!C10="単体または２社ＪＶ","２社ＪＶ",①入力票!C10))</f>
        <v/>
      </c>
      <c r="AL6" s="1760"/>
      <c r="AM6" s="1760"/>
      <c r="AN6" s="1760"/>
      <c r="AO6" s="401"/>
    </row>
    <row r="7" spans="3:48" ht="13.5">
      <c r="C7" s="409" t="str">
        <f t="shared" ref="C7:C44"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48" ht="13.5">
      <c r="C8" s="409" t="str">
        <f t="shared" si="0"/>
        <v>○</v>
      </c>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c r="AU8" s="471" t="s">
        <v>926</v>
      </c>
      <c r="AV8" s="471">
        <f>様式1!U66</f>
        <v>0</v>
      </c>
    </row>
    <row r="9" spans="3:48" ht="13.5">
      <c r="C9" s="409" t="str">
        <f t="shared" si="0"/>
        <v>○</v>
      </c>
      <c r="E9" s="1757"/>
      <c r="F9" s="1758"/>
      <c r="G9" s="1758"/>
      <c r="H9" s="1758"/>
      <c r="I9" s="1758"/>
      <c r="J9" s="1759"/>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c r="AU9" s="471" t="s">
        <v>927</v>
      </c>
      <c r="AV9" s="471">
        <f>様式1!U67</f>
        <v>0</v>
      </c>
    </row>
    <row r="10" spans="3:48" ht="13.5">
      <c r="C10" s="409" t="str">
        <f t="shared" si="0"/>
        <v>○</v>
      </c>
      <c r="E10" s="1630" t="s">
        <v>747</v>
      </c>
      <c r="F10" s="1631"/>
      <c r="G10" s="1631"/>
      <c r="H10" s="1631"/>
      <c r="I10" s="1631"/>
      <c r="J10" s="1650"/>
      <c r="K10" s="1652" t="str">
        <f>IF(様式1!U65="","様式１へ入力！",様式1!U65)</f>
        <v>様式１へ入力！</v>
      </c>
      <c r="L10" s="1653"/>
      <c r="M10" s="1653"/>
      <c r="N10" s="1653"/>
      <c r="O10" s="1653"/>
      <c r="P10" s="1653"/>
      <c r="Q10" s="1653"/>
      <c r="R10" s="1653"/>
      <c r="S10" s="1653"/>
      <c r="T10" s="1653"/>
      <c r="U10" s="1653"/>
      <c r="V10" s="1653"/>
      <c r="W10" s="1653"/>
      <c r="X10" s="1653"/>
      <c r="Y10" s="1653"/>
      <c r="Z10" s="1653"/>
      <c r="AA10" s="1653"/>
      <c r="AB10" s="1653"/>
      <c r="AC10" s="1653"/>
      <c r="AD10" s="1653"/>
      <c r="AE10" s="1653"/>
      <c r="AF10" s="1653"/>
      <c r="AG10" s="1653"/>
      <c r="AH10" s="1653"/>
      <c r="AI10" s="1653"/>
      <c r="AJ10" s="1653"/>
      <c r="AK10" s="1653"/>
      <c r="AL10" s="1653"/>
      <c r="AM10" s="1653"/>
      <c r="AN10" s="1654"/>
    </row>
    <row r="11" spans="3:48" ht="13.5">
      <c r="C11" s="409" t="str">
        <f t="shared" si="0"/>
        <v>○</v>
      </c>
      <c r="E11" s="1632"/>
      <c r="F11" s="1633"/>
      <c r="G11" s="1633"/>
      <c r="H11" s="1633"/>
      <c r="I11" s="1633"/>
      <c r="J11" s="1651"/>
      <c r="K11" s="1655"/>
      <c r="L11" s="1656"/>
      <c r="M11" s="1656"/>
      <c r="N11" s="1656"/>
      <c r="O11" s="1656"/>
      <c r="P11" s="1656"/>
      <c r="Q11" s="1656"/>
      <c r="R11" s="1656"/>
      <c r="S11" s="1656"/>
      <c r="T11" s="1656"/>
      <c r="U11" s="1656"/>
      <c r="V11" s="1656"/>
      <c r="W11" s="1656"/>
      <c r="X11" s="1656"/>
      <c r="Y11" s="1656"/>
      <c r="Z11" s="1656"/>
      <c r="AA11" s="1656"/>
      <c r="AB11" s="1656"/>
      <c r="AC11" s="1656"/>
      <c r="AD11" s="1656"/>
      <c r="AE11" s="1656"/>
      <c r="AF11" s="1656"/>
      <c r="AG11" s="1656"/>
      <c r="AH11" s="1656"/>
      <c r="AI11" s="1656"/>
      <c r="AJ11" s="1656"/>
      <c r="AK11" s="1656"/>
      <c r="AL11" s="1656"/>
      <c r="AM11" s="1656"/>
      <c r="AN11" s="1657"/>
    </row>
    <row r="12" spans="3:48" ht="13.5">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48" ht="14.25" thickBot="1">
      <c r="C13" s="409" t="str">
        <f t="shared" si="0"/>
        <v>○</v>
      </c>
      <c r="E13" s="453" t="s">
        <v>797</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48" ht="108" customHeight="1">
      <c r="C14" s="409" t="str">
        <f t="shared" si="0"/>
        <v>○</v>
      </c>
      <c r="E14" s="408"/>
      <c r="F14" s="1762" t="s">
        <v>798</v>
      </c>
      <c r="G14" s="1763"/>
      <c r="H14" s="1763"/>
      <c r="I14" s="1763"/>
      <c r="J14" s="1763"/>
      <c r="K14" s="1848" t="str">
        <f>①入力票!O18</f>
        <v>呼び径450mm以上の泥土圧推進工事</v>
      </c>
      <c r="L14" s="1848"/>
      <c r="M14" s="1848"/>
      <c r="N14" s="1848"/>
      <c r="O14" s="1848"/>
      <c r="P14" s="1848"/>
      <c r="Q14" s="1848"/>
      <c r="R14" s="1848"/>
      <c r="S14" s="1848"/>
      <c r="T14" s="1848"/>
      <c r="U14" s="1848"/>
      <c r="V14" s="1848"/>
      <c r="W14" s="1848"/>
      <c r="X14" s="1848"/>
      <c r="Y14" s="1848"/>
      <c r="Z14" s="1848"/>
      <c r="AA14" s="1848"/>
      <c r="AB14" s="1848"/>
      <c r="AC14" s="1848"/>
      <c r="AD14" s="1848"/>
      <c r="AE14" s="1848"/>
      <c r="AF14" s="1848"/>
      <c r="AG14" s="1848"/>
      <c r="AH14" s="1848"/>
      <c r="AI14" s="1848"/>
      <c r="AJ14" s="1848"/>
      <c r="AK14" s="1848"/>
      <c r="AL14" s="1848"/>
      <c r="AM14" s="1848"/>
      <c r="AN14" s="1849"/>
      <c r="AR14" s="470"/>
    </row>
    <row r="15" spans="3:48" ht="24" customHeight="1">
      <c r="C15" s="409" t="str">
        <f t="shared" si="0"/>
        <v>○</v>
      </c>
      <c r="E15" s="408"/>
      <c r="F15" s="1836" t="s">
        <v>76</v>
      </c>
      <c r="G15" s="1837"/>
      <c r="H15" s="1837"/>
      <c r="I15" s="1837"/>
      <c r="J15" s="1837"/>
      <c r="K15" s="1838" t="s">
        <v>799</v>
      </c>
      <c r="L15" s="1839"/>
      <c r="M15" s="1839"/>
      <c r="N15" s="1839"/>
      <c r="O15" s="1839"/>
      <c r="P15" s="1840" t="str">
        <f>①入力票!O26</f>
        <v>無し</v>
      </c>
      <c r="Q15" s="1840"/>
      <c r="R15" s="1840"/>
      <c r="S15" s="505"/>
      <c r="T15" s="1840" t="str">
        <f>IF(P15="無し","－",①入力票!O27)</f>
        <v>－</v>
      </c>
      <c r="U15" s="1840"/>
      <c r="V15" s="1840"/>
      <c r="W15" s="1840"/>
      <c r="X15" s="1840"/>
      <c r="Y15" s="505" t="s">
        <v>800</v>
      </c>
      <c r="Z15" s="1841" t="str">
        <f>IF(P15="無し","－",①入力票!Q27)</f>
        <v>－</v>
      </c>
      <c r="AA15" s="1841"/>
      <c r="AB15" s="1841"/>
      <c r="AC15" s="1841"/>
      <c r="AD15" s="1841"/>
      <c r="AE15" s="1841"/>
      <c r="AF15" s="1842" t="s">
        <v>801</v>
      </c>
      <c r="AG15" s="1842"/>
      <c r="AH15" s="1842"/>
      <c r="AI15" s="1842"/>
      <c r="AJ15" s="1842"/>
      <c r="AK15" s="1842"/>
      <c r="AL15" s="1842"/>
      <c r="AM15" s="1842"/>
      <c r="AN15" s="1843"/>
      <c r="AQ15" s="470"/>
      <c r="AR15" s="470"/>
      <c r="AS15" s="470"/>
    </row>
    <row r="16" spans="3:48" ht="22.5" customHeight="1">
      <c r="C16" s="409" t="str">
        <f t="shared" si="0"/>
        <v>○</v>
      </c>
      <c r="E16" s="408"/>
      <c r="F16" s="1836" t="s">
        <v>749</v>
      </c>
      <c r="G16" s="1837"/>
      <c r="H16" s="1837"/>
      <c r="I16" s="1837"/>
      <c r="J16" s="1837"/>
      <c r="K16" s="1844" t="str">
        <f>①入力票!O28</f>
        <v>公共機関等が発注したCORINSに登録されている工事</v>
      </c>
      <c r="L16" s="1845"/>
      <c r="M16" s="1845"/>
      <c r="N16" s="1845"/>
      <c r="O16" s="1845"/>
      <c r="P16" s="1845"/>
      <c r="Q16" s="1845"/>
      <c r="R16" s="1845"/>
      <c r="S16" s="1845"/>
      <c r="T16" s="1845"/>
      <c r="U16" s="1845"/>
      <c r="V16" s="1845"/>
      <c r="W16" s="1845"/>
      <c r="X16" s="1845"/>
      <c r="Y16" s="1845"/>
      <c r="Z16" s="1846"/>
      <c r="AA16" s="1846"/>
      <c r="AB16" s="1846"/>
      <c r="AC16" s="1846"/>
      <c r="AD16" s="1846"/>
      <c r="AE16" s="1846"/>
      <c r="AF16" s="1846"/>
      <c r="AG16" s="1846"/>
      <c r="AH16" s="1846"/>
      <c r="AI16" s="1846"/>
      <c r="AJ16" s="1846"/>
      <c r="AK16" s="1846"/>
      <c r="AL16" s="1846"/>
      <c r="AM16" s="1846"/>
      <c r="AN16" s="1847"/>
      <c r="AQ16" s="470"/>
      <c r="AR16" s="470"/>
      <c r="AS16" s="477"/>
    </row>
    <row r="17" spans="3:51" ht="15" customHeight="1">
      <c r="C17" s="409" t="str">
        <f t="shared" si="0"/>
        <v>○</v>
      </c>
      <c r="E17" s="408"/>
      <c r="F17" s="1766" t="s">
        <v>750</v>
      </c>
      <c r="G17" s="1767"/>
      <c r="H17" s="1767"/>
      <c r="I17" s="1767"/>
      <c r="J17" s="1767"/>
      <c r="K17" s="473" t="s">
        <v>802</v>
      </c>
      <c r="L17" s="1768">
        <f>①入力票!AS7-10</f>
        <v>28</v>
      </c>
      <c r="M17" s="1768"/>
      <c r="N17" s="474" t="s">
        <v>5</v>
      </c>
      <c r="O17" s="1768">
        <v>4</v>
      </c>
      <c r="P17" s="1768"/>
      <c r="Q17" s="474" t="s">
        <v>493</v>
      </c>
      <c r="R17" s="1768">
        <v>1</v>
      </c>
      <c r="S17" s="1768"/>
      <c r="T17" s="474" t="s">
        <v>7</v>
      </c>
      <c r="U17" s="474" t="s">
        <v>752</v>
      </c>
      <c r="V17" s="1769" t="str">
        <f>CONCATENATE("Ｒ",①入力票!D8,"年",①入力票!F8,"月",①入力票!H8-1,"日")</f>
        <v>Ｒ8年8月27日</v>
      </c>
      <c r="W17" s="1769"/>
      <c r="X17" s="1769"/>
      <c r="Y17" s="1769"/>
      <c r="Z17" s="1769"/>
      <c r="AA17" s="1769"/>
      <c r="AB17" s="1769"/>
      <c r="AC17" s="1769"/>
      <c r="AD17" s="1769"/>
      <c r="AE17" s="1769"/>
      <c r="AF17" s="475" t="s">
        <v>803</v>
      </c>
      <c r="AG17" s="475"/>
      <c r="AH17" s="475"/>
      <c r="AI17" s="475"/>
      <c r="AJ17" s="475"/>
      <c r="AK17" s="475"/>
      <c r="AL17" s="475"/>
      <c r="AM17" s="475"/>
      <c r="AN17" s="476"/>
      <c r="AQ17" s="470"/>
      <c r="AR17" s="470"/>
      <c r="AS17" s="405"/>
      <c r="AT17" s="506"/>
      <c r="AU17" s="471" t="s">
        <v>786</v>
      </c>
      <c r="AV17" s="478">
        <f>DATE(L17+1988,O17,R17)</f>
        <v>42461</v>
      </c>
      <c r="AW17" s="471" t="s">
        <v>787</v>
      </c>
      <c r="AX17" s="478">
        <f>①入力票!AP8-1</f>
        <v>46261</v>
      </c>
    </row>
    <row r="18" spans="3:51" ht="67.5" customHeight="1" thickBot="1">
      <c r="C18" s="409" t="str">
        <f t="shared" si="0"/>
        <v>○</v>
      </c>
      <c r="E18" s="408"/>
      <c r="F18" s="1770" t="s">
        <v>754</v>
      </c>
      <c r="G18" s="1771"/>
      <c r="H18" s="1771"/>
      <c r="I18" s="1771"/>
      <c r="J18" s="1771"/>
      <c r="K18" s="1772" t="s">
        <v>804</v>
      </c>
      <c r="L18" s="1773"/>
      <c r="M18" s="1773"/>
      <c r="N18" s="1773"/>
      <c r="O18" s="1773"/>
      <c r="P18" s="1773"/>
      <c r="Q18" s="1773"/>
      <c r="R18" s="1773"/>
      <c r="S18" s="1773"/>
      <c r="T18" s="1773"/>
      <c r="U18" s="1773"/>
      <c r="V18" s="1773"/>
      <c r="W18" s="1773"/>
      <c r="X18" s="1773"/>
      <c r="Y18" s="1773"/>
      <c r="Z18" s="1773"/>
      <c r="AA18" s="1773"/>
      <c r="AB18" s="1773"/>
      <c r="AC18" s="1773"/>
      <c r="AD18" s="1773"/>
      <c r="AE18" s="1773"/>
      <c r="AF18" s="1773"/>
      <c r="AG18" s="1773"/>
      <c r="AH18" s="1773"/>
      <c r="AI18" s="1773"/>
      <c r="AJ18" s="1773"/>
      <c r="AK18" s="1773"/>
      <c r="AL18" s="1773"/>
      <c r="AM18" s="1773"/>
      <c r="AN18" s="1774"/>
    </row>
    <row r="19" spans="3:51" ht="13.5">
      <c r="C19" s="409" t="str">
        <f t="shared" si="0"/>
        <v>○</v>
      </c>
      <c r="E19" s="408"/>
      <c r="F19" s="408"/>
      <c r="G19" s="408"/>
      <c r="H19" s="408"/>
      <c r="I19" s="408"/>
      <c r="J19" s="408"/>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row>
    <row r="20" spans="3:51" ht="13.5">
      <c r="C20" s="409" t="str">
        <f t="shared" si="0"/>
        <v>○</v>
      </c>
      <c r="E20" s="452" t="str">
        <f>IF(E21="①会社名：","","※JVの場合，各社毎に作成")</f>
        <v/>
      </c>
      <c r="F20" s="408"/>
      <c r="G20" s="408"/>
      <c r="H20" s="408"/>
      <c r="I20" s="408"/>
      <c r="J20" s="408"/>
      <c r="K20" s="452"/>
      <c r="L20" s="452"/>
      <c r="M20" s="452"/>
      <c r="N20" s="452"/>
      <c r="O20" s="452"/>
      <c r="P20" s="452"/>
      <c r="Q20" s="452"/>
      <c r="R20" s="452"/>
      <c r="S20" s="452"/>
      <c r="T20" s="452"/>
      <c r="U20" s="452"/>
      <c r="V20" s="452"/>
      <c r="W20" s="452"/>
      <c r="X20" s="452"/>
      <c r="Y20" s="452"/>
      <c r="Z20" s="452"/>
      <c r="AA20" s="452"/>
      <c r="AB20" s="452"/>
      <c r="AC20" s="452"/>
      <c r="AD20" s="452"/>
      <c r="AE20" s="452"/>
      <c r="AF20" s="452"/>
      <c r="AG20" s="452"/>
      <c r="AH20" s="452"/>
      <c r="AI20" s="452"/>
      <c r="AJ20" s="452"/>
      <c r="AK20" s="452"/>
      <c r="AL20" s="452"/>
      <c r="AM20" s="452"/>
      <c r="AN20" s="452"/>
      <c r="AS20" s="396" t="s">
        <v>793</v>
      </c>
    </row>
    <row r="21" spans="3:51" ht="17.25" customHeight="1">
      <c r="C21" s="409" t="str">
        <f t="shared" si="0"/>
        <v>○</v>
      </c>
      <c r="E21" s="1586" t="str">
        <f>IF(①入力票!C10="単体","①会社名：",IF(AND(①入力票!C10="単体または２社ＪＶ",OR(様式1!U66="単体",様式1!U66="")),"①会社名：","①代表者名："))</f>
        <v>①会社名：</v>
      </c>
      <c r="F21" s="1587"/>
      <c r="G21" s="1587"/>
      <c r="H21" s="1587"/>
      <c r="I21" s="1587"/>
      <c r="J21" s="1588"/>
      <c r="K21" s="1780">
        <f>IF(①入力票!C10="単体",様式1!U65,IF(AND(①入力票!C10="単体または２社ＪＶ",OR(様式1!U66="単体",様式1!U66="")),様式1!U65,様式1!U68))</f>
        <v>0</v>
      </c>
      <c r="L21" s="1781"/>
      <c r="M21" s="1781"/>
      <c r="N21" s="1781"/>
      <c r="O21" s="1781"/>
      <c r="P21" s="1781"/>
      <c r="Q21" s="1781"/>
      <c r="R21" s="1781"/>
      <c r="S21" s="1781"/>
      <c r="T21" s="1781"/>
      <c r="U21" s="1781"/>
      <c r="V21" s="1781"/>
      <c r="W21" s="1781"/>
      <c r="X21" s="1781"/>
      <c r="Y21" s="1781"/>
      <c r="Z21" s="1781"/>
      <c r="AA21" s="1781"/>
      <c r="AB21" s="1781"/>
      <c r="AC21" s="1781"/>
      <c r="AD21" s="1781"/>
      <c r="AE21" s="1782"/>
      <c r="AG21" s="427"/>
      <c r="AI21" s="452"/>
      <c r="AJ21" s="452"/>
      <c r="AK21" s="452"/>
      <c r="AL21" s="452"/>
      <c r="AM21" s="452"/>
      <c r="AN21" s="452"/>
      <c r="AS21" s="396" t="s">
        <v>782</v>
      </c>
    </row>
    <row r="22" spans="3:51" ht="17.25" customHeight="1">
      <c r="C22" s="409" t="str">
        <f t="shared" si="0"/>
        <v>○</v>
      </c>
      <c r="E22" s="1792" t="s">
        <v>204</v>
      </c>
      <c r="F22" s="1793"/>
      <c r="G22" s="1793"/>
      <c r="H22" s="1793"/>
      <c r="I22" s="1793"/>
      <c r="J22" s="1794"/>
      <c r="K22" s="1685"/>
      <c r="L22" s="1686"/>
      <c r="M22" s="1686"/>
      <c r="N22" s="1686"/>
      <c r="O22" s="1686"/>
      <c r="P22" s="1686"/>
      <c r="Q22" s="1686"/>
      <c r="R22" s="1686"/>
      <c r="S22" s="1686"/>
      <c r="T22" s="1686"/>
      <c r="U22" s="1686"/>
      <c r="V22" s="1686"/>
      <c r="W22" s="480"/>
      <c r="X22" s="463" t="s">
        <v>1071</v>
      </c>
      <c r="Y22" s="463"/>
      <c r="Z22" s="463"/>
      <c r="AA22" s="463"/>
      <c r="AB22" s="463"/>
      <c r="AC22" s="463"/>
      <c r="AD22" s="463"/>
      <c r="AE22" s="464"/>
      <c r="AG22" s="427"/>
      <c r="AI22" s="452"/>
      <c r="AJ22" s="452"/>
      <c r="AK22" s="452"/>
      <c r="AL22" s="452"/>
      <c r="AM22" s="452"/>
      <c r="AN22" s="452"/>
    </row>
    <row r="23" spans="3:51" s="455" customFormat="1" ht="15" customHeight="1">
      <c r="C23" s="409" t="str">
        <f t="shared" si="0"/>
        <v>○</v>
      </c>
      <c r="E23" s="407"/>
      <c r="F23" s="407"/>
      <c r="G23" s="407"/>
      <c r="H23" s="407"/>
      <c r="I23" s="407"/>
      <c r="J23" s="407"/>
      <c r="K23" s="453"/>
      <c r="L23" s="453"/>
      <c r="M23" s="453"/>
      <c r="N23" s="453"/>
      <c r="O23" s="453"/>
      <c r="P23" s="453"/>
      <c r="Q23" s="453"/>
      <c r="R23" s="453"/>
      <c r="S23" s="453"/>
      <c r="T23" s="453"/>
      <c r="U23" s="453"/>
      <c r="V23" s="453"/>
      <c r="W23" s="453"/>
      <c r="X23" s="453"/>
      <c r="Y23" s="453"/>
      <c r="Z23" s="453"/>
      <c r="AA23" s="456"/>
      <c r="AB23" s="427"/>
      <c r="AC23" s="466"/>
      <c r="AD23" s="466"/>
      <c r="AE23" s="466"/>
      <c r="AF23" s="396"/>
      <c r="AG23" s="427"/>
      <c r="AH23" s="405"/>
      <c r="AI23" s="452"/>
      <c r="AJ23" s="456"/>
      <c r="AK23" s="456"/>
      <c r="AL23" s="456"/>
      <c r="AM23" s="456"/>
      <c r="AN23" s="456"/>
    </row>
    <row r="24" spans="3:51" ht="17.25" customHeight="1">
      <c r="C24" s="409" t="str">
        <f t="shared" si="0"/>
        <v>○</v>
      </c>
      <c r="E24" s="1795" t="s">
        <v>758</v>
      </c>
      <c r="F24" s="1730" t="s">
        <v>759</v>
      </c>
      <c r="G24" s="1731"/>
      <c r="H24" s="1731"/>
      <c r="I24" s="1731"/>
      <c r="J24" s="1732"/>
      <c r="K24" s="1716" t="str">
        <f>IF(K22="","",IF(K22="実績有り","実績有り","実績無し"))</f>
        <v/>
      </c>
      <c r="L24" s="1717"/>
      <c r="M24" s="1717"/>
      <c r="N24" s="1717"/>
      <c r="O24" s="1717"/>
      <c r="P24" s="1717"/>
      <c r="Q24" s="1717"/>
      <c r="R24" s="1717"/>
      <c r="S24" s="1717"/>
      <c r="T24" s="1717"/>
      <c r="U24" s="1717"/>
      <c r="V24" s="1717"/>
      <c r="W24" s="481"/>
      <c r="X24" s="499"/>
      <c r="Y24" s="481"/>
      <c r="Z24" s="481"/>
      <c r="AA24" s="483"/>
      <c r="AB24" s="484"/>
      <c r="AC24" s="484"/>
      <c r="AD24" s="484"/>
      <c r="AE24" s="484"/>
      <c r="AF24" s="507"/>
      <c r="AG24" s="484"/>
      <c r="AH24" s="507"/>
      <c r="AI24" s="508"/>
      <c r="AJ24" s="427"/>
      <c r="AK24" s="456"/>
      <c r="AL24" s="452"/>
      <c r="AM24" s="452"/>
      <c r="AN24" s="452"/>
    </row>
    <row r="25" spans="3:51" ht="17.25" customHeight="1">
      <c r="C25" s="409" t="str">
        <f t="shared" si="0"/>
        <v>○</v>
      </c>
      <c r="E25" s="1796"/>
      <c r="F25" s="1718" t="s">
        <v>762</v>
      </c>
      <c r="G25" s="1719"/>
      <c r="H25" s="1719"/>
      <c r="I25" s="1719"/>
      <c r="J25" s="1720"/>
      <c r="K25" s="1797"/>
      <c r="L25" s="1798"/>
      <c r="M25" s="1798"/>
      <c r="N25" s="1798"/>
      <c r="O25" s="1798"/>
      <c r="P25" s="1798"/>
      <c r="Q25" s="1798"/>
      <c r="R25" s="1798"/>
      <c r="S25" s="1798"/>
      <c r="T25" s="1798"/>
      <c r="U25" s="1798"/>
      <c r="V25" s="1798"/>
      <c r="W25" s="1798"/>
      <c r="X25" s="1798"/>
      <c r="Y25" s="1798"/>
      <c r="Z25" s="1798"/>
      <c r="AA25" s="1798"/>
      <c r="AB25" s="1798"/>
      <c r="AC25" s="1798"/>
      <c r="AD25" s="1798"/>
      <c r="AE25" s="1798"/>
      <c r="AF25" s="1798"/>
      <c r="AG25" s="1798"/>
      <c r="AH25" s="1798"/>
      <c r="AI25" s="1799"/>
      <c r="AJ25" s="1698" t="str">
        <f>IF(K24="実績無し","実績無し",IF(AX29="×","未入力箇所有り",IF(AW29="×","期間が違います","○")))</f>
        <v>未入力箇所有り</v>
      </c>
      <c r="AK25" s="1698"/>
      <c r="AL25" s="1698"/>
      <c r="AM25" s="1698"/>
      <c r="AN25" s="485"/>
    </row>
    <row r="26" spans="3:51" ht="30" customHeight="1">
      <c r="C26" s="409" t="str">
        <f t="shared" si="0"/>
        <v>○</v>
      </c>
      <c r="E26" s="1796"/>
      <c r="F26" s="1817" t="s">
        <v>805</v>
      </c>
      <c r="G26" s="1719"/>
      <c r="H26" s="1719"/>
      <c r="I26" s="1719"/>
      <c r="J26" s="1720"/>
      <c r="K26" s="1818"/>
      <c r="L26" s="1819"/>
      <c r="M26" s="1819"/>
      <c r="N26" s="1819"/>
      <c r="O26" s="1819"/>
      <c r="P26" s="1819"/>
      <c r="Q26" s="1819"/>
      <c r="R26" s="1819"/>
      <c r="S26" s="1819"/>
      <c r="T26" s="1819"/>
      <c r="U26" s="1819"/>
      <c r="V26" s="1819"/>
      <c r="W26" s="1819"/>
      <c r="X26" s="1819"/>
      <c r="Y26" s="1819"/>
      <c r="Z26" s="1819"/>
      <c r="AA26" s="1819"/>
      <c r="AB26" s="1819"/>
      <c r="AC26" s="1819"/>
      <c r="AD26" s="1819"/>
      <c r="AE26" s="1819"/>
      <c r="AF26" s="1819"/>
      <c r="AG26" s="1819"/>
      <c r="AH26" s="1819"/>
      <c r="AI26" s="1820"/>
      <c r="AJ26" s="1698"/>
      <c r="AK26" s="1698"/>
      <c r="AL26" s="1698"/>
      <c r="AM26" s="1698"/>
      <c r="AN26" s="485"/>
    </row>
    <row r="27" spans="3:51" ht="17.25" customHeight="1">
      <c r="C27" s="409" t="str">
        <f t="shared" si="0"/>
        <v>○</v>
      </c>
      <c r="E27" s="1796"/>
      <c r="F27" s="1824" t="str">
        <f>IF($P$15="あり",$T$15,"契約金額（税込）")</f>
        <v>契約金額（税込）</v>
      </c>
      <c r="G27" s="1825"/>
      <c r="H27" s="1825"/>
      <c r="I27" s="1825"/>
      <c r="J27" s="1826"/>
      <c r="K27" s="1821"/>
      <c r="L27" s="1822"/>
      <c r="M27" s="1822"/>
      <c r="N27" s="1822"/>
      <c r="O27" s="1822"/>
      <c r="P27" s="1822"/>
      <c r="Q27" s="1822"/>
      <c r="R27" s="1822"/>
      <c r="S27" s="1822"/>
      <c r="T27" s="1822"/>
      <c r="U27" s="1822"/>
      <c r="V27" s="1822"/>
      <c r="W27" s="1822"/>
      <c r="X27" s="1822"/>
      <c r="Y27" s="1822"/>
      <c r="Z27" s="509" t="s">
        <v>806</v>
      </c>
      <c r="AA27" s="509"/>
      <c r="AB27" s="509"/>
      <c r="AC27" s="509"/>
      <c r="AD27" s="509"/>
      <c r="AE27" s="509"/>
      <c r="AF27" s="509"/>
      <c r="AG27" s="509"/>
      <c r="AH27" s="509"/>
      <c r="AI27" s="510"/>
      <c r="AJ27" s="1698"/>
      <c r="AK27" s="1698"/>
      <c r="AL27" s="1698"/>
      <c r="AM27" s="1698"/>
      <c r="AN27" s="485"/>
      <c r="AW27" s="471" t="s">
        <v>821</v>
      </c>
      <c r="AX27" s="471" t="s">
        <v>820</v>
      </c>
      <c r="AY27" s="665" t="s">
        <v>1145</v>
      </c>
    </row>
    <row r="28" spans="3:51" ht="17.25" customHeight="1">
      <c r="C28" s="409" t="str">
        <f t="shared" si="0"/>
        <v>○</v>
      </c>
      <c r="E28" s="1796"/>
      <c r="F28" s="1824" t="s">
        <v>1067</v>
      </c>
      <c r="G28" s="1827"/>
      <c r="H28" s="1827"/>
      <c r="I28" s="1827"/>
      <c r="J28" s="1828"/>
      <c r="K28" s="1821"/>
      <c r="L28" s="1829"/>
      <c r="M28" s="1829"/>
      <c r="N28" s="1829"/>
      <c r="O28" s="1829"/>
      <c r="P28" s="1829"/>
      <c r="Q28" s="1829"/>
      <c r="R28" s="1829"/>
      <c r="S28" s="1829"/>
      <c r="T28" s="1829"/>
      <c r="U28" s="1829"/>
      <c r="V28" s="1829"/>
      <c r="W28" s="1829"/>
      <c r="X28" s="1829"/>
      <c r="Y28" s="1829"/>
      <c r="Z28" s="1829"/>
      <c r="AA28" s="1829"/>
      <c r="AB28" s="1829"/>
      <c r="AC28" s="1829"/>
      <c r="AD28" s="1829"/>
      <c r="AE28" s="1829"/>
      <c r="AF28" s="1829"/>
      <c r="AG28" s="1829"/>
      <c r="AH28" s="1829"/>
      <c r="AI28" s="1830"/>
      <c r="AJ28" s="1698"/>
      <c r="AK28" s="1698"/>
      <c r="AL28" s="1698"/>
      <c r="AM28" s="1698"/>
      <c r="AN28" s="485"/>
      <c r="AW28" s="471"/>
      <c r="AX28" s="471"/>
      <c r="AY28" s="665"/>
    </row>
    <row r="29" spans="3:51" ht="17.25" customHeight="1">
      <c r="C29" s="409" t="str">
        <f t="shared" si="0"/>
        <v>○</v>
      </c>
      <c r="E29" s="1796"/>
      <c r="F29" s="1718" t="s">
        <v>764</v>
      </c>
      <c r="G29" s="1719"/>
      <c r="H29" s="1719"/>
      <c r="I29" s="1719"/>
      <c r="J29" s="1720"/>
      <c r="K29" s="670" t="s">
        <v>929</v>
      </c>
      <c r="L29" s="1810"/>
      <c r="M29" s="1810"/>
      <c r="N29" s="511" t="s">
        <v>5</v>
      </c>
      <c r="O29" s="1810"/>
      <c r="P29" s="1810"/>
      <c r="Q29" s="511" t="s">
        <v>493</v>
      </c>
      <c r="R29" s="1810"/>
      <c r="S29" s="1810"/>
      <c r="T29" s="511" t="s">
        <v>7</v>
      </c>
      <c r="U29" s="664" t="s">
        <v>807</v>
      </c>
      <c r="V29" s="673" t="s">
        <v>929</v>
      </c>
      <c r="W29" s="1810"/>
      <c r="X29" s="1810"/>
      <c r="Y29" s="511" t="s">
        <v>5</v>
      </c>
      <c r="Z29" s="1810"/>
      <c r="AA29" s="1810"/>
      <c r="AB29" s="511" t="s">
        <v>493</v>
      </c>
      <c r="AC29" s="1810"/>
      <c r="AD29" s="1810"/>
      <c r="AE29" s="1809" t="s">
        <v>7</v>
      </c>
      <c r="AF29" s="1722"/>
      <c r="AG29" s="1722"/>
      <c r="AH29" s="1722"/>
      <c r="AI29" s="1723"/>
      <c r="AJ29" s="1698"/>
      <c r="AK29" s="1698"/>
      <c r="AL29" s="1698"/>
      <c r="AM29" s="1698"/>
      <c r="AN29" s="485"/>
      <c r="AU29" s="487" t="s">
        <v>785</v>
      </c>
      <c r="AV29" s="504" t="str">
        <f>IF(AY29=1,IF(V29="Ｈ",DATE(W29+1988,Z29,AC29),DATE(W29+2018,Z29,AC29)),"空欄あり")</f>
        <v>空欄あり</v>
      </c>
      <c r="AW29" s="488" t="str">
        <f>IF(AND(AV29&gt;=$AV$17,AV29&lt;=$AX$17),"○","×")</f>
        <v>×</v>
      </c>
      <c r="AX29" s="471" t="str">
        <f>IF(OR(K24="",K25="",K26="",K27="",L29="",O29="",R29="",W29="",Z29="",AC29="",K30="",K28=""),"×","○")</f>
        <v>×</v>
      </c>
      <c r="AY29" s="665">
        <f>IF(OR(K24="",K25="",K26="",K27="",L29="",O29="",R29="",W29="",Z29="",AC29="",K30="",K28=""),0,1)</f>
        <v>0</v>
      </c>
    </row>
    <row r="30" spans="3:51" ht="17.25" customHeight="1">
      <c r="C30" s="409" t="str">
        <f t="shared" si="0"/>
        <v>○</v>
      </c>
      <c r="E30" s="1796"/>
      <c r="F30" s="1800" t="s">
        <v>808</v>
      </c>
      <c r="G30" s="1801"/>
      <c r="H30" s="1801"/>
      <c r="I30" s="1801"/>
      <c r="J30" s="1802"/>
      <c r="K30" s="1807"/>
      <c r="L30" s="1808"/>
      <c r="M30" s="1808"/>
      <c r="N30" s="1808"/>
      <c r="O30" s="1808"/>
      <c r="P30" s="1808"/>
      <c r="Q30" s="1808"/>
      <c r="R30" s="1808"/>
      <c r="S30" s="1808"/>
      <c r="T30" s="1808"/>
      <c r="U30" s="1808"/>
      <c r="V30" s="1808"/>
      <c r="W30" s="1808"/>
      <c r="X30" s="1808"/>
      <c r="Y30" s="1808"/>
      <c r="Z30" s="512"/>
      <c r="AA30" s="513" t="s">
        <v>819</v>
      </c>
      <c r="AB30" s="512"/>
      <c r="AC30" s="514"/>
      <c r="AD30" s="513"/>
      <c r="AE30" s="514"/>
      <c r="AF30" s="512"/>
      <c r="AG30" s="514"/>
      <c r="AH30" s="512"/>
      <c r="AI30" s="515"/>
      <c r="AJ30" s="427"/>
      <c r="AK30" s="456"/>
      <c r="AL30" s="452"/>
      <c r="AM30" s="452"/>
      <c r="AN30" s="452"/>
    </row>
    <row r="31" spans="3:51" ht="17.25" customHeight="1">
      <c r="C31" s="409" t="str">
        <f t="shared" si="0"/>
        <v>○</v>
      </c>
      <c r="E31" s="1796"/>
      <c r="F31" s="1803"/>
      <c r="G31" s="1804"/>
      <c r="H31" s="1804"/>
      <c r="I31" s="1804"/>
      <c r="J31" s="1805"/>
      <c r="K31" s="1705"/>
      <c r="L31" s="1706"/>
      <c r="M31" s="1706"/>
      <c r="N31" s="1706"/>
      <c r="O31" s="1706"/>
      <c r="P31" s="1706"/>
      <c r="Q31" s="1706"/>
      <c r="R31" s="1706"/>
      <c r="S31" s="1706"/>
      <c r="T31" s="1706"/>
      <c r="U31" s="1706"/>
      <c r="V31" s="1706"/>
      <c r="W31" s="1706"/>
      <c r="X31" s="1706"/>
      <c r="Y31" s="1706"/>
      <c r="Z31" s="1706"/>
      <c r="AA31" s="1706"/>
      <c r="AB31" s="1706"/>
      <c r="AC31" s="1706"/>
      <c r="AD31" s="1706"/>
      <c r="AE31" s="1706"/>
      <c r="AF31" s="1706"/>
      <c r="AG31" s="1706"/>
      <c r="AH31" s="1706"/>
      <c r="AI31" s="1806"/>
      <c r="AJ31" s="427"/>
      <c r="AK31" s="456"/>
      <c r="AL31" s="452"/>
      <c r="AM31" s="452"/>
      <c r="AN31" s="452"/>
    </row>
    <row r="32" spans="3:51" ht="17.25" customHeight="1">
      <c r="C32" s="409" t="str">
        <f t="shared" si="0"/>
        <v>○</v>
      </c>
      <c r="E32" s="1795" t="s">
        <v>765</v>
      </c>
      <c r="F32" s="1730" t="s">
        <v>759</v>
      </c>
      <c r="G32" s="1731"/>
      <c r="H32" s="1731"/>
      <c r="I32" s="1731"/>
      <c r="J32" s="1732"/>
      <c r="K32" s="1714"/>
      <c r="L32" s="1715"/>
      <c r="M32" s="1715"/>
      <c r="N32" s="1715"/>
      <c r="O32" s="1715"/>
      <c r="P32" s="1715"/>
      <c r="Q32" s="1715"/>
      <c r="R32" s="1715"/>
      <c r="S32" s="1715"/>
      <c r="T32" s="1715"/>
      <c r="U32" s="1715"/>
      <c r="V32" s="1715"/>
      <c r="W32" s="481"/>
      <c r="X32" s="499" t="s">
        <v>819</v>
      </c>
      <c r="Y32" s="481"/>
      <c r="Z32" s="481"/>
      <c r="AA32" s="483"/>
      <c r="AB32" s="484"/>
      <c r="AC32" s="484"/>
      <c r="AD32" s="484"/>
      <c r="AE32" s="484"/>
      <c r="AF32" s="507"/>
      <c r="AG32" s="484"/>
      <c r="AH32" s="507"/>
      <c r="AI32" s="508"/>
      <c r="AJ32" s="427"/>
      <c r="AK32" s="456"/>
      <c r="AL32" s="452"/>
      <c r="AM32" s="452"/>
      <c r="AN32" s="452"/>
    </row>
    <row r="33" spans="3:51" ht="17.25" customHeight="1">
      <c r="C33" s="409" t="str">
        <f t="shared" si="0"/>
        <v>○</v>
      </c>
      <c r="E33" s="1796"/>
      <c r="F33" s="1718" t="s">
        <v>762</v>
      </c>
      <c r="G33" s="1719"/>
      <c r="H33" s="1719"/>
      <c r="I33" s="1719"/>
      <c r="J33" s="1720"/>
      <c r="K33" s="1797"/>
      <c r="L33" s="1798"/>
      <c r="M33" s="1798"/>
      <c r="N33" s="1798"/>
      <c r="O33" s="1798"/>
      <c r="P33" s="1798"/>
      <c r="Q33" s="1798"/>
      <c r="R33" s="1798"/>
      <c r="S33" s="1798"/>
      <c r="T33" s="1798"/>
      <c r="U33" s="1798"/>
      <c r="V33" s="1798"/>
      <c r="W33" s="1798"/>
      <c r="X33" s="1798"/>
      <c r="Y33" s="1798"/>
      <c r="Z33" s="1798"/>
      <c r="AA33" s="1798"/>
      <c r="AB33" s="1798"/>
      <c r="AC33" s="1798"/>
      <c r="AD33" s="1798"/>
      <c r="AE33" s="1798"/>
      <c r="AF33" s="1798"/>
      <c r="AG33" s="1798"/>
      <c r="AH33" s="1798"/>
      <c r="AI33" s="1799"/>
      <c r="AJ33" s="1698" t="str">
        <f>IF(K22="実績無し","実績無し",IF(K32="実績無し","実績無し",IF(AX37="×","未入力箇所有り",IF(AW37="×","期間が違います","○"))))</f>
        <v>未入力箇所有り</v>
      </c>
      <c r="AK33" s="1698"/>
      <c r="AL33" s="1698"/>
      <c r="AM33" s="1698"/>
      <c r="AN33" s="485"/>
    </row>
    <row r="34" spans="3:51" ht="30" customHeight="1">
      <c r="C34" s="409" t="str">
        <f t="shared" si="0"/>
        <v>○</v>
      </c>
      <c r="E34" s="1796"/>
      <c r="F34" s="1817" t="s">
        <v>809</v>
      </c>
      <c r="G34" s="1719"/>
      <c r="H34" s="1719"/>
      <c r="I34" s="1719"/>
      <c r="J34" s="1720"/>
      <c r="K34" s="1818"/>
      <c r="L34" s="1819"/>
      <c r="M34" s="1819"/>
      <c r="N34" s="1819"/>
      <c r="O34" s="1819"/>
      <c r="P34" s="1819"/>
      <c r="Q34" s="1819"/>
      <c r="R34" s="1819"/>
      <c r="S34" s="1819"/>
      <c r="T34" s="1819"/>
      <c r="U34" s="1819"/>
      <c r="V34" s="1819"/>
      <c r="W34" s="1819"/>
      <c r="X34" s="1819"/>
      <c r="Y34" s="1819"/>
      <c r="Z34" s="1819"/>
      <c r="AA34" s="1819"/>
      <c r="AB34" s="1819"/>
      <c r="AC34" s="1819"/>
      <c r="AD34" s="1819"/>
      <c r="AE34" s="1819"/>
      <c r="AF34" s="1819"/>
      <c r="AG34" s="1819"/>
      <c r="AH34" s="1819"/>
      <c r="AI34" s="1820"/>
      <c r="AJ34" s="1698"/>
      <c r="AK34" s="1698"/>
      <c r="AL34" s="1698"/>
      <c r="AM34" s="1698"/>
      <c r="AN34" s="485"/>
    </row>
    <row r="35" spans="3:51" ht="17.25" customHeight="1">
      <c r="C35" s="409" t="str">
        <f t="shared" si="0"/>
        <v>○</v>
      </c>
      <c r="E35" s="1796"/>
      <c r="F35" s="1824" t="str">
        <f>IF($P$15="あり",$T$15,"契約金額（税込）")</f>
        <v>契約金額（税込）</v>
      </c>
      <c r="G35" s="1825"/>
      <c r="H35" s="1825"/>
      <c r="I35" s="1825"/>
      <c r="J35" s="1826"/>
      <c r="K35" s="1821"/>
      <c r="L35" s="1822"/>
      <c r="M35" s="1822"/>
      <c r="N35" s="1822"/>
      <c r="O35" s="1822"/>
      <c r="P35" s="1822"/>
      <c r="Q35" s="1822"/>
      <c r="R35" s="1822"/>
      <c r="S35" s="1822"/>
      <c r="T35" s="1822"/>
      <c r="U35" s="1822"/>
      <c r="V35" s="1822"/>
      <c r="W35" s="1822"/>
      <c r="X35" s="1822"/>
      <c r="Y35" s="1822"/>
      <c r="Z35" s="509" t="s">
        <v>806</v>
      </c>
      <c r="AA35" s="509"/>
      <c r="AB35" s="509"/>
      <c r="AC35" s="509"/>
      <c r="AD35" s="509"/>
      <c r="AE35" s="509"/>
      <c r="AF35" s="509"/>
      <c r="AG35" s="509"/>
      <c r="AH35" s="509"/>
      <c r="AI35" s="510"/>
      <c r="AJ35" s="1698"/>
      <c r="AK35" s="1698"/>
      <c r="AL35" s="1698"/>
      <c r="AM35" s="1698"/>
      <c r="AN35" s="485"/>
      <c r="AW35" s="471" t="s">
        <v>821</v>
      </c>
      <c r="AX35" s="471" t="s">
        <v>820</v>
      </c>
      <c r="AY35" s="665" t="s">
        <v>1145</v>
      </c>
    </row>
    <row r="36" spans="3:51" ht="17.25" customHeight="1">
      <c r="C36" s="409" t="str">
        <f t="shared" si="0"/>
        <v>○</v>
      </c>
      <c r="E36" s="1796"/>
      <c r="F36" s="1824" t="s">
        <v>1067</v>
      </c>
      <c r="G36" s="1827"/>
      <c r="H36" s="1827"/>
      <c r="I36" s="1827"/>
      <c r="J36" s="1828"/>
      <c r="K36" s="1821"/>
      <c r="L36" s="1829"/>
      <c r="M36" s="1829"/>
      <c r="N36" s="1829"/>
      <c r="O36" s="1829"/>
      <c r="P36" s="1829"/>
      <c r="Q36" s="1829"/>
      <c r="R36" s="1829"/>
      <c r="S36" s="1829"/>
      <c r="T36" s="1829"/>
      <c r="U36" s="1829"/>
      <c r="V36" s="1829"/>
      <c r="W36" s="1829"/>
      <c r="X36" s="1829"/>
      <c r="Y36" s="1829"/>
      <c r="Z36" s="1829"/>
      <c r="AA36" s="1829"/>
      <c r="AB36" s="1829"/>
      <c r="AC36" s="1829"/>
      <c r="AD36" s="1829"/>
      <c r="AE36" s="1829"/>
      <c r="AF36" s="1829"/>
      <c r="AG36" s="1829"/>
      <c r="AH36" s="1829"/>
      <c r="AI36" s="1830"/>
      <c r="AJ36" s="1698"/>
      <c r="AK36" s="1698"/>
      <c r="AL36" s="1698"/>
      <c r="AM36" s="1698"/>
      <c r="AN36" s="485"/>
      <c r="AW36" s="471"/>
      <c r="AX36" s="471"/>
      <c r="AY36" s="665"/>
    </row>
    <row r="37" spans="3:51" ht="17.25" customHeight="1">
      <c r="C37" s="409" t="str">
        <f t="shared" si="0"/>
        <v>○</v>
      </c>
      <c r="E37" s="1796"/>
      <c r="F37" s="1718" t="s">
        <v>764</v>
      </c>
      <c r="G37" s="1719"/>
      <c r="H37" s="1719"/>
      <c r="I37" s="1719"/>
      <c r="J37" s="1720"/>
      <c r="K37" s="670" t="s">
        <v>929</v>
      </c>
      <c r="L37" s="1810"/>
      <c r="M37" s="1810"/>
      <c r="N37" s="511" t="s">
        <v>5</v>
      </c>
      <c r="O37" s="1810"/>
      <c r="P37" s="1810"/>
      <c r="Q37" s="511" t="s">
        <v>493</v>
      </c>
      <c r="R37" s="1810"/>
      <c r="S37" s="1810"/>
      <c r="T37" s="511" t="s">
        <v>7</v>
      </c>
      <c r="U37" s="511" t="s">
        <v>807</v>
      </c>
      <c r="V37" s="673" t="s">
        <v>929</v>
      </c>
      <c r="W37" s="1810"/>
      <c r="X37" s="1810"/>
      <c r="Y37" s="511" t="s">
        <v>5</v>
      </c>
      <c r="Z37" s="1810"/>
      <c r="AA37" s="1810"/>
      <c r="AB37" s="511" t="s">
        <v>493</v>
      </c>
      <c r="AC37" s="1810"/>
      <c r="AD37" s="1810"/>
      <c r="AE37" s="1809" t="s">
        <v>7</v>
      </c>
      <c r="AF37" s="1722"/>
      <c r="AG37" s="1722"/>
      <c r="AH37" s="1722"/>
      <c r="AI37" s="1723"/>
      <c r="AJ37" s="1698"/>
      <c r="AK37" s="1698"/>
      <c r="AL37" s="1698"/>
      <c r="AM37" s="1698"/>
      <c r="AN37" s="485"/>
      <c r="AU37" s="487" t="s">
        <v>785</v>
      </c>
      <c r="AV37" s="504" t="str">
        <f>IF(AY37=1,IF(V37="Ｈ",DATE(W37+1988,Z37,AC37),DATE(W37+2018,Z37,AC37)),"空欄あり")</f>
        <v>空欄あり</v>
      </c>
      <c r="AW37" s="488" t="str">
        <f>IF(AND(AV37&gt;=$AV$17,AV37&lt;=$AX$17),"○","×")</f>
        <v>×</v>
      </c>
      <c r="AX37" s="471" t="str">
        <f>IF(OR(K32="",K33="",K34="",K35="",L37="",O37="",R37="",W37="",Z37="",AC37="",K38="",K36=""),"×","○")</f>
        <v>×</v>
      </c>
      <c r="AY37" s="665">
        <f>IF(OR(K32="",K33="",K34="",K35="",L37="",O37="",R37="",W37="",Z37="",AC37="",K38="",K36=""),0,1)</f>
        <v>0</v>
      </c>
    </row>
    <row r="38" spans="3:51" ht="17.25" customHeight="1">
      <c r="C38" s="409" t="str">
        <f t="shared" si="0"/>
        <v>○</v>
      </c>
      <c r="E38" s="1796"/>
      <c r="F38" s="1800" t="s">
        <v>808</v>
      </c>
      <c r="G38" s="1801"/>
      <c r="H38" s="1801"/>
      <c r="I38" s="1801"/>
      <c r="J38" s="1802"/>
      <c r="K38" s="1807"/>
      <c r="L38" s="1808"/>
      <c r="M38" s="1808"/>
      <c r="N38" s="1808"/>
      <c r="O38" s="1808"/>
      <c r="P38" s="1808"/>
      <c r="Q38" s="1808"/>
      <c r="R38" s="1808"/>
      <c r="S38" s="1808"/>
      <c r="T38" s="1808"/>
      <c r="U38" s="1808"/>
      <c r="V38" s="1808"/>
      <c r="W38" s="1808"/>
      <c r="X38" s="1808"/>
      <c r="Y38" s="1808"/>
      <c r="Z38" s="512"/>
      <c r="AA38" s="513" t="s">
        <v>819</v>
      </c>
      <c r="AB38" s="512"/>
      <c r="AC38" s="514"/>
      <c r="AD38" s="513"/>
      <c r="AE38" s="514"/>
      <c r="AF38" s="512"/>
      <c r="AG38" s="514"/>
      <c r="AH38" s="512"/>
      <c r="AI38" s="515"/>
      <c r="AJ38" s="427"/>
      <c r="AK38" s="456"/>
      <c r="AL38" s="452"/>
      <c r="AM38" s="452"/>
      <c r="AN38" s="452"/>
    </row>
    <row r="39" spans="3:51" ht="17.25" customHeight="1">
      <c r="C39" s="409" t="str">
        <f t="shared" si="0"/>
        <v>○</v>
      </c>
      <c r="E39" s="1823"/>
      <c r="F39" s="1803"/>
      <c r="G39" s="1804"/>
      <c r="H39" s="1804"/>
      <c r="I39" s="1804"/>
      <c r="J39" s="1805"/>
      <c r="K39" s="1705"/>
      <c r="L39" s="1706"/>
      <c r="M39" s="1706"/>
      <c r="N39" s="1706"/>
      <c r="O39" s="1706"/>
      <c r="P39" s="1706"/>
      <c r="Q39" s="1706"/>
      <c r="R39" s="1706"/>
      <c r="S39" s="1706"/>
      <c r="T39" s="1706"/>
      <c r="U39" s="1706"/>
      <c r="V39" s="1706"/>
      <c r="W39" s="1706"/>
      <c r="X39" s="1706"/>
      <c r="Y39" s="1706"/>
      <c r="Z39" s="1706"/>
      <c r="AA39" s="1706"/>
      <c r="AB39" s="1706"/>
      <c r="AC39" s="1706"/>
      <c r="AD39" s="1706"/>
      <c r="AE39" s="1706"/>
      <c r="AF39" s="1706"/>
      <c r="AG39" s="1706"/>
      <c r="AH39" s="1706"/>
      <c r="AI39" s="1806"/>
      <c r="AJ39" s="427"/>
      <c r="AK39" s="456"/>
      <c r="AL39" s="452"/>
      <c r="AM39" s="452"/>
      <c r="AN39" s="452"/>
    </row>
    <row r="40" spans="3:51" ht="9.9499999999999993" customHeight="1">
      <c r="C40" s="409" t="str">
        <f t="shared" si="0"/>
        <v>○</v>
      </c>
      <c r="E40" s="408"/>
      <c r="F40" s="408"/>
      <c r="G40" s="408"/>
      <c r="H40" s="408"/>
      <c r="I40" s="453"/>
      <c r="J40" s="453"/>
      <c r="K40" s="453"/>
      <c r="L40" s="453"/>
      <c r="M40" s="453"/>
      <c r="N40" s="453"/>
      <c r="O40" s="453"/>
      <c r="P40" s="453"/>
      <c r="Q40" s="453"/>
      <c r="R40" s="453"/>
      <c r="S40" s="453"/>
      <c r="T40" s="453"/>
      <c r="U40" s="453"/>
      <c r="V40" s="453"/>
      <c r="W40" s="453"/>
      <c r="X40" s="453"/>
      <c r="Y40" s="453"/>
      <c r="Z40" s="453"/>
      <c r="AA40" s="452"/>
      <c r="AB40" s="427"/>
      <c r="AC40" s="427"/>
      <c r="AD40" s="427"/>
      <c r="AG40" s="427"/>
      <c r="AI40" s="452"/>
      <c r="AJ40" s="452"/>
      <c r="AK40" s="452"/>
      <c r="AL40" s="452"/>
      <c r="AM40" s="452"/>
      <c r="AN40" s="452"/>
    </row>
    <row r="41" spans="3:51" ht="14.25" thickBot="1">
      <c r="C41" s="409" t="str">
        <f t="shared" si="0"/>
        <v>○</v>
      </c>
      <c r="E41" s="408"/>
      <c r="F41" s="453" t="s">
        <v>767</v>
      </c>
      <c r="G41" s="408"/>
      <c r="H41" s="408"/>
      <c r="I41" s="453"/>
      <c r="J41" s="453"/>
      <c r="K41" s="453"/>
      <c r="L41" s="453"/>
      <c r="M41" s="453"/>
      <c r="N41" s="453"/>
      <c r="O41" s="453"/>
      <c r="P41" s="453"/>
      <c r="Q41" s="453"/>
      <c r="R41" s="453"/>
      <c r="S41" s="453"/>
      <c r="T41" s="453"/>
      <c r="U41" s="453"/>
      <c r="V41" s="453"/>
      <c r="W41" s="453"/>
      <c r="X41" s="453"/>
      <c r="Y41" s="453"/>
      <c r="Z41" s="453"/>
      <c r="AA41" s="452"/>
      <c r="AB41" s="427"/>
      <c r="AC41" s="427"/>
      <c r="AD41" s="427"/>
      <c r="AF41" s="427"/>
      <c r="AG41" s="427"/>
      <c r="AI41" s="452"/>
      <c r="AJ41" s="452"/>
      <c r="AK41" s="452"/>
      <c r="AL41" s="452"/>
      <c r="AM41" s="452"/>
      <c r="AN41" s="452"/>
    </row>
    <row r="42" spans="3:51" ht="12.75" customHeight="1">
      <c r="C42" s="409" t="str">
        <f t="shared" si="0"/>
        <v>○</v>
      </c>
      <c r="E42" s="408"/>
      <c r="F42" s="1699" t="s">
        <v>810</v>
      </c>
      <c r="G42" s="1700"/>
      <c r="H42" s="1700"/>
      <c r="I42" s="1700"/>
      <c r="J42" s="1700"/>
      <c r="K42" s="1700"/>
      <c r="L42" s="1700"/>
      <c r="M42" s="1700"/>
      <c r="N42" s="1700"/>
      <c r="O42" s="1700"/>
      <c r="P42" s="1700"/>
      <c r="Q42" s="1700"/>
      <c r="R42" s="1700"/>
      <c r="S42" s="1700"/>
      <c r="T42" s="1700"/>
      <c r="U42" s="1700"/>
      <c r="V42" s="1700"/>
      <c r="W42" s="1700"/>
      <c r="X42" s="1700"/>
      <c r="Y42" s="1700"/>
      <c r="Z42" s="1700"/>
      <c r="AA42" s="1700"/>
      <c r="AB42" s="1700"/>
      <c r="AC42" s="1700"/>
      <c r="AD42" s="1701"/>
      <c r="AF42" s="1555" t="s">
        <v>811</v>
      </c>
      <c r="AG42" s="1520"/>
      <c r="AH42" s="1520"/>
      <c r="AI42" s="1520"/>
      <c r="AJ42" s="1811">
        <f>COUNTIF(AJ25:AM39,"○")</f>
        <v>0</v>
      </c>
      <c r="AK42" s="1812"/>
      <c r="AL42" s="1812"/>
      <c r="AM42" s="1813"/>
      <c r="AN42" s="452"/>
    </row>
    <row r="43" spans="3:51" ht="13.5" customHeight="1" thickBot="1">
      <c r="C43" s="409" t="str">
        <f t="shared" si="0"/>
        <v>○</v>
      </c>
      <c r="E43" s="408"/>
      <c r="F43" s="1702"/>
      <c r="G43" s="1703"/>
      <c r="H43" s="1703"/>
      <c r="I43" s="1703"/>
      <c r="J43" s="1703"/>
      <c r="K43" s="1703"/>
      <c r="L43" s="1703"/>
      <c r="M43" s="1703"/>
      <c r="N43" s="1703"/>
      <c r="O43" s="1703"/>
      <c r="P43" s="1703"/>
      <c r="Q43" s="1703"/>
      <c r="R43" s="1703"/>
      <c r="S43" s="1703"/>
      <c r="T43" s="1703"/>
      <c r="U43" s="1703"/>
      <c r="V43" s="1703"/>
      <c r="W43" s="1703"/>
      <c r="X43" s="1703"/>
      <c r="Y43" s="1703"/>
      <c r="Z43" s="1703"/>
      <c r="AA43" s="1703"/>
      <c r="AB43" s="1703"/>
      <c r="AC43" s="1703"/>
      <c r="AD43" s="1704"/>
      <c r="AF43" s="1705"/>
      <c r="AG43" s="1706"/>
      <c r="AH43" s="1706"/>
      <c r="AI43" s="1706"/>
      <c r="AJ43" s="1814"/>
      <c r="AK43" s="1815"/>
      <c r="AL43" s="1815"/>
      <c r="AM43" s="1816"/>
      <c r="AN43" s="452"/>
    </row>
    <row r="44" spans="3:51" ht="13.5" customHeight="1">
      <c r="C44" s="409" t="str">
        <f t="shared" si="0"/>
        <v>○</v>
      </c>
      <c r="E44" s="408"/>
      <c r="F44" s="408"/>
      <c r="G44" s="408"/>
      <c r="H44" s="408"/>
      <c r="I44" s="453"/>
      <c r="J44" s="453"/>
      <c r="K44" s="453"/>
      <c r="L44" s="453"/>
      <c r="M44" s="453"/>
      <c r="N44" s="453"/>
      <c r="O44" s="453"/>
      <c r="P44" s="453"/>
      <c r="Q44" s="453"/>
      <c r="R44" s="453"/>
      <c r="S44" s="453"/>
      <c r="T44" s="453"/>
      <c r="U44" s="453"/>
      <c r="V44" s="453"/>
      <c r="W44" s="453"/>
      <c r="X44" s="453"/>
      <c r="Y44" s="453"/>
      <c r="Z44" s="453"/>
      <c r="AA44" s="452"/>
      <c r="AB44" s="427"/>
      <c r="AC44" s="427"/>
      <c r="AD44" s="427"/>
      <c r="AN44" s="452"/>
    </row>
    <row r="45" spans="3:51" ht="14.25" hidden="1" thickBot="1">
      <c r="C45" s="494" t="str">
        <f>IF(C5="－","－",IF(①入力票!C10="単体","－","○"))</f>
        <v>－</v>
      </c>
      <c r="E45" s="452" t="s">
        <v>756</v>
      </c>
      <c r="F45" s="408"/>
      <c r="G45" s="408"/>
      <c r="H45" s="408"/>
      <c r="I45" s="408"/>
      <c r="J45" s="408"/>
      <c r="K45" s="452"/>
      <c r="L45" s="452"/>
      <c r="M45" s="452"/>
      <c r="N45" s="452"/>
      <c r="O45" s="452"/>
      <c r="P45" s="452"/>
      <c r="Q45" s="452"/>
      <c r="R45" s="452"/>
      <c r="S45" s="452"/>
      <c r="T45" s="452"/>
      <c r="U45" s="452"/>
      <c r="V45" s="452"/>
      <c r="W45" s="452"/>
      <c r="X45" s="452"/>
      <c r="Y45" s="452"/>
      <c r="Z45" s="452"/>
      <c r="AA45" s="452"/>
      <c r="AB45" s="452"/>
      <c r="AC45" s="452"/>
      <c r="AD45" s="452"/>
      <c r="AE45" s="452"/>
      <c r="AF45" s="452"/>
      <c r="AG45" s="452"/>
      <c r="AH45" s="452"/>
      <c r="AI45" s="452"/>
      <c r="AJ45" s="452"/>
      <c r="AK45" s="452"/>
      <c r="AL45" s="452"/>
      <c r="AM45" s="452"/>
      <c r="AN45" s="452"/>
    </row>
    <row r="46" spans="3:51" ht="17.25" hidden="1" customHeight="1">
      <c r="C46" s="409" t="str">
        <f>$C$45</f>
        <v>－</v>
      </c>
      <c r="E46" s="1586" t="s">
        <v>771</v>
      </c>
      <c r="F46" s="1587"/>
      <c r="G46" s="1587"/>
      <c r="H46" s="1587"/>
      <c r="I46" s="1587"/>
      <c r="J46" s="1588"/>
      <c r="K46" s="1780" t="str">
        <f>IF('様式7-1'!K45="","様式7-1に入力してください！！",'様式7-1'!K45)</f>
        <v>様式7-1に入力してください！！</v>
      </c>
      <c r="L46" s="1781"/>
      <c r="M46" s="1781"/>
      <c r="N46" s="1781"/>
      <c r="O46" s="1781"/>
      <c r="P46" s="1781"/>
      <c r="Q46" s="1781"/>
      <c r="R46" s="1781"/>
      <c r="S46" s="1781"/>
      <c r="T46" s="1781"/>
      <c r="U46" s="1781"/>
      <c r="V46" s="1781"/>
      <c r="W46" s="1781"/>
      <c r="X46" s="1781"/>
      <c r="Y46" s="1781"/>
      <c r="Z46" s="1781"/>
      <c r="AA46" s="1781"/>
      <c r="AB46" s="1781"/>
      <c r="AC46" s="1781"/>
      <c r="AD46" s="1781"/>
      <c r="AE46" s="1782"/>
      <c r="AG46" s="427"/>
      <c r="AI46" s="452"/>
      <c r="AJ46" s="452"/>
      <c r="AK46" s="452"/>
      <c r="AL46" s="452"/>
      <c r="AM46" s="452"/>
      <c r="AN46" s="452"/>
    </row>
    <row r="47" spans="3:51" ht="17.25" hidden="1" customHeight="1">
      <c r="C47" s="409" t="str">
        <f t="shared" ref="C47:C69" si="1">$C$45</f>
        <v>－</v>
      </c>
      <c r="E47" s="1792" t="s">
        <v>204</v>
      </c>
      <c r="F47" s="1793"/>
      <c r="G47" s="1793"/>
      <c r="H47" s="1793"/>
      <c r="I47" s="1793"/>
      <c r="J47" s="1794"/>
      <c r="K47" s="1685"/>
      <c r="L47" s="1686"/>
      <c r="M47" s="1686"/>
      <c r="N47" s="1686"/>
      <c r="O47" s="1686"/>
      <c r="P47" s="1686"/>
      <c r="Q47" s="1686"/>
      <c r="R47" s="1686"/>
      <c r="S47" s="1686"/>
      <c r="T47" s="1686"/>
      <c r="U47" s="1686"/>
      <c r="V47" s="1686"/>
      <c r="W47" s="480"/>
      <c r="X47" s="463" t="s">
        <v>818</v>
      </c>
      <c r="Y47" s="463"/>
      <c r="Z47" s="463"/>
      <c r="AA47" s="463"/>
      <c r="AB47" s="463"/>
      <c r="AC47" s="463"/>
      <c r="AD47" s="463"/>
      <c r="AE47" s="464"/>
      <c r="AG47" s="427"/>
      <c r="AI47" s="452"/>
      <c r="AJ47" s="452"/>
      <c r="AK47" s="452"/>
      <c r="AL47" s="452"/>
      <c r="AM47" s="452"/>
      <c r="AN47" s="452"/>
    </row>
    <row r="48" spans="3:51" s="455" customFormat="1" ht="15" hidden="1" customHeight="1">
      <c r="C48" s="409" t="str">
        <f t="shared" si="1"/>
        <v>－</v>
      </c>
      <c r="E48" s="407"/>
      <c r="F48" s="407"/>
      <c r="G48" s="407"/>
      <c r="H48" s="407"/>
      <c r="I48" s="407"/>
      <c r="J48" s="407"/>
      <c r="K48" s="453"/>
      <c r="L48" s="453"/>
      <c r="M48" s="453"/>
      <c r="N48" s="453"/>
      <c r="O48" s="453"/>
      <c r="P48" s="453"/>
      <c r="Q48" s="453"/>
      <c r="R48" s="453"/>
      <c r="S48" s="453"/>
      <c r="T48" s="453"/>
      <c r="U48" s="453"/>
      <c r="V48" s="453"/>
      <c r="W48" s="453"/>
      <c r="X48" s="453"/>
      <c r="Y48" s="453"/>
      <c r="Z48" s="453"/>
      <c r="AA48" s="456"/>
      <c r="AB48" s="427"/>
      <c r="AC48" s="466"/>
      <c r="AD48" s="466"/>
      <c r="AE48" s="466"/>
      <c r="AF48" s="396"/>
      <c r="AG48" s="427"/>
      <c r="AH48" s="405"/>
      <c r="AI48" s="452"/>
      <c r="AJ48" s="456"/>
      <c r="AK48" s="456"/>
      <c r="AL48" s="456"/>
      <c r="AM48" s="456"/>
      <c r="AN48" s="456"/>
    </row>
    <row r="49" spans="3:51" ht="17.25" hidden="1" customHeight="1">
      <c r="C49" s="409" t="str">
        <f t="shared" si="1"/>
        <v>－</v>
      </c>
      <c r="E49" s="1795" t="s">
        <v>758</v>
      </c>
      <c r="F49" s="1730" t="s">
        <v>759</v>
      </c>
      <c r="G49" s="1731"/>
      <c r="H49" s="1731"/>
      <c r="I49" s="1731"/>
      <c r="J49" s="1732"/>
      <c r="K49" s="1716" t="str">
        <f>IF(K47="","",IF(K47="実績有り","実績有り","実績無し"))</f>
        <v/>
      </c>
      <c r="L49" s="1717"/>
      <c r="M49" s="1717"/>
      <c r="N49" s="1717"/>
      <c r="O49" s="1717"/>
      <c r="P49" s="1717"/>
      <c r="Q49" s="1717"/>
      <c r="R49" s="1717"/>
      <c r="S49" s="1717"/>
      <c r="T49" s="1717"/>
      <c r="U49" s="1717"/>
      <c r="V49" s="1717"/>
      <c r="W49" s="481"/>
      <c r="X49" s="499"/>
      <c r="Y49" s="481"/>
      <c r="Z49" s="481"/>
      <c r="AA49" s="483"/>
      <c r="AB49" s="484"/>
      <c r="AC49" s="484"/>
      <c r="AD49" s="484"/>
      <c r="AE49" s="484"/>
      <c r="AF49" s="507"/>
      <c r="AG49" s="484"/>
      <c r="AH49" s="507"/>
      <c r="AI49" s="508"/>
      <c r="AJ49" s="427"/>
      <c r="AK49" s="456"/>
      <c r="AL49" s="452"/>
      <c r="AM49" s="452"/>
      <c r="AN49" s="452"/>
    </row>
    <row r="50" spans="3:51" ht="17.25" hidden="1" customHeight="1">
      <c r="C50" s="409" t="str">
        <f t="shared" si="1"/>
        <v>－</v>
      </c>
      <c r="E50" s="1796"/>
      <c r="F50" s="1718" t="s">
        <v>762</v>
      </c>
      <c r="G50" s="1719"/>
      <c r="H50" s="1719"/>
      <c r="I50" s="1719"/>
      <c r="J50" s="1720"/>
      <c r="K50" s="1797"/>
      <c r="L50" s="1798"/>
      <c r="M50" s="1798"/>
      <c r="N50" s="1798"/>
      <c r="O50" s="1798"/>
      <c r="P50" s="1798"/>
      <c r="Q50" s="1798"/>
      <c r="R50" s="1798"/>
      <c r="S50" s="1798"/>
      <c r="T50" s="1798"/>
      <c r="U50" s="1798"/>
      <c r="V50" s="1798"/>
      <c r="W50" s="1798"/>
      <c r="X50" s="1798"/>
      <c r="Y50" s="1798"/>
      <c r="Z50" s="1798"/>
      <c r="AA50" s="1798"/>
      <c r="AB50" s="1798"/>
      <c r="AC50" s="1798"/>
      <c r="AD50" s="1798"/>
      <c r="AE50" s="1798"/>
      <c r="AF50" s="1798"/>
      <c r="AG50" s="1798"/>
      <c r="AH50" s="1798"/>
      <c r="AI50" s="1799"/>
      <c r="AJ50" s="1698" t="str">
        <f>IF(K49="実績無し","実績無し",IF(AX54="×","未入力箇所有り",IF(AW54="×","期間が違います","○")))</f>
        <v>未入力箇所有り</v>
      </c>
      <c r="AK50" s="1698"/>
      <c r="AL50" s="1698"/>
      <c r="AM50" s="1698"/>
      <c r="AN50" s="485"/>
    </row>
    <row r="51" spans="3:51" ht="30" hidden="1" customHeight="1">
      <c r="C51" s="409" t="str">
        <f t="shared" si="1"/>
        <v>－</v>
      </c>
      <c r="E51" s="1796"/>
      <c r="F51" s="1817" t="s">
        <v>812</v>
      </c>
      <c r="G51" s="1719"/>
      <c r="H51" s="1719"/>
      <c r="I51" s="1719"/>
      <c r="J51" s="1720"/>
      <c r="K51" s="1818"/>
      <c r="L51" s="1819"/>
      <c r="M51" s="1819"/>
      <c r="N51" s="1819"/>
      <c r="O51" s="1819"/>
      <c r="P51" s="1819"/>
      <c r="Q51" s="1819"/>
      <c r="R51" s="1819"/>
      <c r="S51" s="1819"/>
      <c r="T51" s="1819"/>
      <c r="U51" s="1819"/>
      <c r="V51" s="1819"/>
      <c r="W51" s="1819"/>
      <c r="X51" s="1819"/>
      <c r="Y51" s="1819"/>
      <c r="Z51" s="1819"/>
      <c r="AA51" s="1819"/>
      <c r="AB51" s="1819"/>
      <c r="AC51" s="1819"/>
      <c r="AD51" s="1819"/>
      <c r="AE51" s="1819"/>
      <c r="AF51" s="1819"/>
      <c r="AG51" s="1819"/>
      <c r="AH51" s="1819"/>
      <c r="AI51" s="1820"/>
      <c r="AJ51" s="1698"/>
      <c r="AK51" s="1698"/>
      <c r="AL51" s="1698"/>
      <c r="AM51" s="1698"/>
      <c r="AN51" s="485"/>
    </row>
    <row r="52" spans="3:51" ht="17.25" hidden="1" customHeight="1">
      <c r="C52" s="409" t="str">
        <f t="shared" si="1"/>
        <v>－</v>
      </c>
      <c r="E52" s="1796"/>
      <c r="F52" s="1824" t="str">
        <f>IF($P$15="あり",$T$15,"契約金額（税込）")</f>
        <v>契約金額（税込）</v>
      </c>
      <c r="G52" s="1825"/>
      <c r="H52" s="1825"/>
      <c r="I52" s="1825"/>
      <c r="J52" s="1826"/>
      <c r="K52" s="1821"/>
      <c r="L52" s="1822"/>
      <c r="M52" s="1822"/>
      <c r="N52" s="1822"/>
      <c r="O52" s="1822"/>
      <c r="P52" s="1822"/>
      <c r="Q52" s="1822"/>
      <c r="R52" s="1822"/>
      <c r="S52" s="1822"/>
      <c r="T52" s="1822"/>
      <c r="U52" s="1822"/>
      <c r="V52" s="1822"/>
      <c r="W52" s="1822"/>
      <c r="X52" s="1822"/>
      <c r="Y52" s="1822"/>
      <c r="Z52" s="509" t="s">
        <v>806</v>
      </c>
      <c r="AA52" s="509"/>
      <c r="AB52" s="509"/>
      <c r="AC52" s="509"/>
      <c r="AD52" s="509"/>
      <c r="AE52" s="509"/>
      <c r="AF52" s="509"/>
      <c r="AG52" s="509"/>
      <c r="AH52" s="509"/>
      <c r="AI52" s="510"/>
      <c r="AJ52" s="1698"/>
      <c r="AK52" s="1698"/>
      <c r="AL52" s="1698"/>
      <c r="AM52" s="1698"/>
      <c r="AN52" s="485"/>
      <c r="AW52" s="471" t="s">
        <v>821</v>
      </c>
      <c r="AX52" s="471" t="s">
        <v>820</v>
      </c>
      <c r="AY52" s="665" t="s">
        <v>1145</v>
      </c>
    </row>
    <row r="53" spans="3:51" ht="17.25" hidden="1" customHeight="1">
      <c r="C53" s="409" t="str">
        <f t="shared" si="1"/>
        <v>－</v>
      </c>
      <c r="E53" s="1796"/>
      <c r="F53" s="1824" t="s">
        <v>1067</v>
      </c>
      <c r="G53" s="1827"/>
      <c r="H53" s="1827"/>
      <c r="I53" s="1827"/>
      <c r="J53" s="1828"/>
      <c r="K53" s="1821"/>
      <c r="L53" s="1829"/>
      <c r="M53" s="1829"/>
      <c r="N53" s="1829"/>
      <c r="O53" s="1829"/>
      <c r="P53" s="1829"/>
      <c r="Q53" s="1829"/>
      <c r="R53" s="1829"/>
      <c r="S53" s="1829"/>
      <c r="T53" s="1829"/>
      <c r="U53" s="1829"/>
      <c r="V53" s="1829"/>
      <c r="W53" s="1829"/>
      <c r="X53" s="1829"/>
      <c r="Y53" s="1829"/>
      <c r="Z53" s="1829"/>
      <c r="AA53" s="1829"/>
      <c r="AB53" s="1829"/>
      <c r="AC53" s="1829"/>
      <c r="AD53" s="1829"/>
      <c r="AE53" s="1829"/>
      <c r="AF53" s="1829"/>
      <c r="AG53" s="1829"/>
      <c r="AH53" s="1829"/>
      <c r="AI53" s="1830"/>
      <c r="AJ53" s="1698"/>
      <c r="AK53" s="1698"/>
      <c r="AL53" s="1698"/>
      <c r="AM53" s="1698"/>
      <c r="AN53" s="485"/>
      <c r="AW53" s="471"/>
      <c r="AX53" s="471"/>
      <c r="AY53" s="665"/>
    </row>
    <row r="54" spans="3:51" ht="17.25" hidden="1" customHeight="1">
      <c r="C54" s="409" t="str">
        <f t="shared" si="1"/>
        <v>－</v>
      </c>
      <c r="E54" s="1796"/>
      <c r="F54" s="1718" t="s">
        <v>764</v>
      </c>
      <c r="G54" s="1719"/>
      <c r="H54" s="1719"/>
      <c r="I54" s="1719"/>
      <c r="J54" s="1720"/>
      <c r="K54" s="670" t="s">
        <v>929</v>
      </c>
      <c r="L54" s="1834"/>
      <c r="M54" s="1835"/>
      <c r="N54" s="511" t="s">
        <v>5</v>
      </c>
      <c r="O54" s="1834"/>
      <c r="P54" s="1835"/>
      <c r="Q54" s="511" t="s">
        <v>493</v>
      </c>
      <c r="R54" s="1834"/>
      <c r="S54" s="1835"/>
      <c r="T54" s="511" t="s">
        <v>7</v>
      </c>
      <c r="U54" s="511" t="s">
        <v>807</v>
      </c>
      <c r="V54" s="673" t="s">
        <v>929</v>
      </c>
      <c r="W54" s="1834"/>
      <c r="X54" s="1835"/>
      <c r="Y54" s="511" t="s">
        <v>5</v>
      </c>
      <c r="Z54" s="1834"/>
      <c r="AA54" s="1835"/>
      <c r="AB54" s="511" t="s">
        <v>493</v>
      </c>
      <c r="AC54" s="1834"/>
      <c r="AD54" s="1835"/>
      <c r="AE54" s="1809" t="s">
        <v>7</v>
      </c>
      <c r="AF54" s="1722"/>
      <c r="AG54" s="1722"/>
      <c r="AH54" s="1722"/>
      <c r="AI54" s="1723"/>
      <c r="AJ54" s="1698"/>
      <c r="AK54" s="1698"/>
      <c r="AL54" s="1698"/>
      <c r="AM54" s="1698"/>
      <c r="AN54" s="485"/>
      <c r="AU54" s="487" t="s">
        <v>785</v>
      </c>
      <c r="AV54" s="504" t="str">
        <f>IF(AY54=1,IF(V54="Ｈ",DATE(W54+1988,Z54,AC54),DATE(W54+2018,Z54,AC54)),"空欄あり")</f>
        <v>空欄あり</v>
      </c>
      <c r="AW54" s="488" t="str">
        <f>IF(AND(AV54&gt;=$AV$17,AV54&lt;=$AX$17),"○","×")</f>
        <v>×</v>
      </c>
      <c r="AX54" s="471" t="str">
        <f>IF(OR(K49="",K50="",K51="",K52="",L54="",O54="",R54="",W54="",Z54="",AC54="",K55="",K53=""),"×","○")</f>
        <v>×</v>
      </c>
      <c r="AY54" s="665">
        <f>IF(OR(K49="",K50="",K51="",K52="",L54="",O54="",R54="",W54="",Z54="",AC54="",K55="",K53=""),0,1)</f>
        <v>0</v>
      </c>
    </row>
    <row r="55" spans="3:51" ht="17.25" hidden="1" customHeight="1">
      <c r="C55" s="409" t="str">
        <f t="shared" si="1"/>
        <v>－</v>
      </c>
      <c r="E55" s="1796"/>
      <c r="F55" s="1800" t="s">
        <v>808</v>
      </c>
      <c r="G55" s="1801"/>
      <c r="H55" s="1801"/>
      <c r="I55" s="1801"/>
      <c r="J55" s="1802"/>
      <c r="K55" s="1807"/>
      <c r="L55" s="1808"/>
      <c r="M55" s="1808"/>
      <c r="N55" s="1808"/>
      <c r="O55" s="1808"/>
      <c r="P55" s="1808"/>
      <c r="Q55" s="1808"/>
      <c r="R55" s="1808"/>
      <c r="S55" s="1808"/>
      <c r="T55" s="1808"/>
      <c r="U55" s="1808"/>
      <c r="V55" s="1808"/>
      <c r="W55" s="1808"/>
      <c r="X55" s="1808"/>
      <c r="Y55" s="1808"/>
      <c r="Z55" s="512"/>
      <c r="AA55" s="513" t="s">
        <v>819</v>
      </c>
      <c r="AB55" s="512"/>
      <c r="AC55" s="514"/>
      <c r="AD55" s="513"/>
      <c r="AE55" s="514"/>
      <c r="AF55" s="512"/>
      <c r="AG55" s="514"/>
      <c r="AH55" s="512"/>
      <c r="AI55" s="515"/>
      <c r="AJ55" s="427"/>
      <c r="AK55" s="456"/>
      <c r="AL55" s="452"/>
      <c r="AM55" s="452"/>
      <c r="AN55" s="452"/>
    </row>
    <row r="56" spans="3:51" ht="17.25" hidden="1" customHeight="1">
      <c r="C56" s="409" t="str">
        <f t="shared" si="1"/>
        <v>－</v>
      </c>
      <c r="E56" s="1796"/>
      <c r="F56" s="1803"/>
      <c r="G56" s="1804"/>
      <c r="H56" s="1804"/>
      <c r="I56" s="1804"/>
      <c r="J56" s="1805"/>
      <c r="K56" s="1705"/>
      <c r="L56" s="1706"/>
      <c r="M56" s="1706"/>
      <c r="N56" s="1706"/>
      <c r="O56" s="1706"/>
      <c r="P56" s="1706"/>
      <c r="Q56" s="1706"/>
      <c r="R56" s="1706"/>
      <c r="S56" s="1706"/>
      <c r="T56" s="1706"/>
      <c r="U56" s="1706"/>
      <c r="V56" s="1706"/>
      <c r="W56" s="1706"/>
      <c r="X56" s="1706"/>
      <c r="Y56" s="1706"/>
      <c r="Z56" s="1706"/>
      <c r="AA56" s="1706"/>
      <c r="AB56" s="1706"/>
      <c r="AC56" s="1706"/>
      <c r="AD56" s="1706"/>
      <c r="AE56" s="1706"/>
      <c r="AF56" s="1706"/>
      <c r="AG56" s="1706"/>
      <c r="AH56" s="1706"/>
      <c r="AI56" s="1806"/>
      <c r="AJ56" s="427"/>
      <c r="AK56" s="456"/>
      <c r="AL56" s="452"/>
      <c r="AM56" s="452"/>
      <c r="AN56" s="452"/>
    </row>
    <row r="57" spans="3:51" ht="17.25" hidden="1" customHeight="1">
      <c r="C57" s="409" t="str">
        <f t="shared" si="1"/>
        <v>－</v>
      </c>
      <c r="E57" s="1795" t="s">
        <v>765</v>
      </c>
      <c r="F57" s="1730" t="s">
        <v>759</v>
      </c>
      <c r="G57" s="1731"/>
      <c r="H57" s="1731"/>
      <c r="I57" s="1731"/>
      <c r="J57" s="1732"/>
      <c r="K57" s="1714"/>
      <c r="L57" s="1715"/>
      <c r="M57" s="1715"/>
      <c r="N57" s="1715"/>
      <c r="O57" s="1715"/>
      <c r="P57" s="1715"/>
      <c r="Q57" s="1715"/>
      <c r="R57" s="1715"/>
      <c r="S57" s="1715"/>
      <c r="T57" s="1715"/>
      <c r="U57" s="1715"/>
      <c r="V57" s="1715"/>
      <c r="W57" s="481"/>
      <c r="X57" s="499" t="s">
        <v>819</v>
      </c>
      <c r="Y57" s="481"/>
      <c r="Z57" s="481"/>
      <c r="AA57" s="483"/>
      <c r="AB57" s="484"/>
      <c r="AC57" s="484"/>
      <c r="AD57" s="484"/>
      <c r="AE57" s="484"/>
      <c r="AF57" s="507"/>
      <c r="AG57" s="484"/>
      <c r="AH57" s="507"/>
      <c r="AI57" s="508"/>
      <c r="AJ57" s="427"/>
      <c r="AK57" s="456"/>
      <c r="AL57" s="452"/>
      <c r="AM57" s="452"/>
      <c r="AN57" s="452"/>
    </row>
    <row r="58" spans="3:51" ht="17.25" hidden="1" customHeight="1">
      <c r="C58" s="409" t="str">
        <f t="shared" si="1"/>
        <v>－</v>
      </c>
      <c r="E58" s="1796"/>
      <c r="F58" s="1718" t="s">
        <v>762</v>
      </c>
      <c r="G58" s="1719"/>
      <c r="H58" s="1719"/>
      <c r="I58" s="1719"/>
      <c r="J58" s="1720"/>
      <c r="K58" s="1797"/>
      <c r="L58" s="1798"/>
      <c r="M58" s="1798"/>
      <c r="N58" s="1798"/>
      <c r="O58" s="1798"/>
      <c r="P58" s="1798"/>
      <c r="Q58" s="1798"/>
      <c r="R58" s="1798"/>
      <c r="S58" s="1798"/>
      <c r="T58" s="1798"/>
      <c r="U58" s="1798"/>
      <c r="V58" s="1798"/>
      <c r="W58" s="1798"/>
      <c r="X58" s="1798"/>
      <c r="Y58" s="1798"/>
      <c r="Z58" s="1798"/>
      <c r="AA58" s="1798"/>
      <c r="AB58" s="1798"/>
      <c r="AC58" s="1798"/>
      <c r="AD58" s="1798"/>
      <c r="AE58" s="1798"/>
      <c r="AF58" s="1798"/>
      <c r="AG58" s="1798"/>
      <c r="AH58" s="1798"/>
      <c r="AI58" s="1799"/>
      <c r="AJ58" s="1698" t="str">
        <f>IF(K47="実績無し","実績無し",IF(K57="実績無し","実績無し",IF(AX62="×","未入力箇所有り",IF(AW62="×","期間が違います","○"))))</f>
        <v>未入力箇所有り</v>
      </c>
      <c r="AK58" s="1698"/>
      <c r="AL58" s="1698"/>
      <c r="AM58" s="1698"/>
      <c r="AN58" s="485"/>
    </row>
    <row r="59" spans="3:51" ht="30" hidden="1" customHeight="1">
      <c r="C59" s="409" t="str">
        <f t="shared" si="1"/>
        <v>－</v>
      </c>
      <c r="E59" s="1796"/>
      <c r="F59" s="1817" t="s">
        <v>812</v>
      </c>
      <c r="G59" s="1719"/>
      <c r="H59" s="1719"/>
      <c r="I59" s="1719"/>
      <c r="J59" s="1720"/>
      <c r="K59" s="1818"/>
      <c r="L59" s="1819"/>
      <c r="M59" s="1819"/>
      <c r="N59" s="1819"/>
      <c r="O59" s="1819"/>
      <c r="P59" s="1819"/>
      <c r="Q59" s="1819"/>
      <c r="R59" s="1819"/>
      <c r="S59" s="1819"/>
      <c r="T59" s="1819"/>
      <c r="U59" s="1819"/>
      <c r="V59" s="1819"/>
      <c r="W59" s="1819"/>
      <c r="X59" s="1819"/>
      <c r="Y59" s="1819"/>
      <c r="Z59" s="1819"/>
      <c r="AA59" s="1819"/>
      <c r="AB59" s="1819"/>
      <c r="AC59" s="1819"/>
      <c r="AD59" s="1819"/>
      <c r="AE59" s="1819"/>
      <c r="AF59" s="1819"/>
      <c r="AG59" s="1819"/>
      <c r="AH59" s="1819"/>
      <c r="AI59" s="1820"/>
      <c r="AJ59" s="1698"/>
      <c r="AK59" s="1698"/>
      <c r="AL59" s="1698"/>
      <c r="AM59" s="1698"/>
      <c r="AN59" s="485"/>
    </row>
    <row r="60" spans="3:51" ht="17.25" hidden="1" customHeight="1">
      <c r="C60" s="409" t="str">
        <f t="shared" si="1"/>
        <v>－</v>
      </c>
      <c r="E60" s="1796"/>
      <c r="F60" s="1824" t="str">
        <f>IF($P$15="あり",$T$15,"契約金額（税込）")</f>
        <v>契約金額（税込）</v>
      </c>
      <c r="G60" s="1825"/>
      <c r="H60" s="1825"/>
      <c r="I60" s="1825"/>
      <c r="J60" s="1826"/>
      <c r="K60" s="1821"/>
      <c r="L60" s="1822"/>
      <c r="M60" s="1822"/>
      <c r="N60" s="1822"/>
      <c r="O60" s="1822"/>
      <c r="P60" s="1822"/>
      <c r="Q60" s="1822"/>
      <c r="R60" s="1822"/>
      <c r="S60" s="1822"/>
      <c r="T60" s="1822"/>
      <c r="U60" s="1822"/>
      <c r="V60" s="1822"/>
      <c r="W60" s="1822"/>
      <c r="X60" s="1822"/>
      <c r="Y60" s="1822"/>
      <c r="Z60" s="509" t="s">
        <v>806</v>
      </c>
      <c r="AA60" s="509"/>
      <c r="AB60" s="509"/>
      <c r="AC60" s="509"/>
      <c r="AD60" s="509"/>
      <c r="AE60" s="509"/>
      <c r="AF60" s="509"/>
      <c r="AG60" s="509"/>
      <c r="AH60" s="509"/>
      <c r="AI60" s="510"/>
      <c r="AJ60" s="1698"/>
      <c r="AK60" s="1698"/>
      <c r="AL60" s="1698"/>
      <c r="AM60" s="1698"/>
      <c r="AN60" s="485"/>
      <c r="AW60" s="471" t="s">
        <v>821</v>
      </c>
      <c r="AX60" s="471" t="s">
        <v>820</v>
      </c>
      <c r="AY60" s="665" t="s">
        <v>1145</v>
      </c>
    </row>
    <row r="61" spans="3:51" ht="17.25" hidden="1" customHeight="1">
      <c r="C61" s="409" t="str">
        <f t="shared" si="1"/>
        <v>－</v>
      </c>
      <c r="E61" s="1796"/>
      <c r="F61" s="1824" t="s">
        <v>1067</v>
      </c>
      <c r="G61" s="1827"/>
      <c r="H61" s="1827"/>
      <c r="I61" s="1827"/>
      <c r="J61" s="1828"/>
      <c r="K61" s="1821"/>
      <c r="L61" s="1829"/>
      <c r="M61" s="1829"/>
      <c r="N61" s="1829"/>
      <c r="O61" s="1829"/>
      <c r="P61" s="1829"/>
      <c r="Q61" s="1829"/>
      <c r="R61" s="1829"/>
      <c r="S61" s="1829"/>
      <c r="T61" s="1829"/>
      <c r="U61" s="1829"/>
      <c r="V61" s="1829"/>
      <c r="W61" s="1829"/>
      <c r="X61" s="1829"/>
      <c r="Y61" s="1829"/>
      <c r="Z61" s="1829"/>
      <c r="AA61" s="1829"/>
      <c r="AB61" s="1829"/>
      <c r="AC61" s="1829"/>
      <c r="AD61" s="1829"/>
      <c r="AE61" s="1829"/>
      <c r="AF61" s="1829"/>
      <c r="AG61" s="1829"/>
      <c r="AH61" s="1829"/>
      <c r="AI61" s="1830"/>
      <c r="AJ61" s="1698"/>
      <c r="AK61" s="1698"/>
      <c r="AL61" s="1698"/>
      <c r="AM61" s="1698"/>
      <c r="AN61" s="485"/>
      <c r="AW61" s="471"/>
      <c r="AX61" s="471"/>
      <c r="AY61" s="665"/>
    </row>
    <row r="62" spans="3:51" ht="17.25" hidden="1" customHeight="1">
      <c r="C62" s="409" t="str">
        <f t="shared" si="1"/>
        <v>－</v>
      </c>
      <c r="E62" s="1796"/>
      <c r="F62" s="1718" t="s">
        <v>764</v>
      </c>
      <c r="G62" s="1719"/>
      <c r="H62" s="1719"/>
      <c r="I62" s="1719"/>
      <c r="J62" s="1720"/>
      <c r="K62" s="670" t="s">
        <v>929</v>
      </c>
      <c r="L62" s="1810"/>
      <c r="M62" s="1810"/>
      <c r="N62" s="511" t="s">
        <v>5</v>
      </c>
      <c r="O62" s="1810"/>
      <c r="P62" s="1810"/>
      <c r="Q62" s="511" t="s">
        <v>493</v>
      </c>
      <c r="R62" s="1810"/>
      <c r="S62" s="1810"/>
      <c r="T62" s="511" t="s">
        <v>7</v>
      </c>
      <c r="U62" s="511" t="s">
        <v>807</v>
      </c>
      <c r="V62" s="673" t="s">
        <v>929</v>
      </c>
      <c r="W62" s="1810"/>
      <c r="X62" s="1810"/>
      <c r="Y62" s="511" t="s">
        <v>5</v>
      </c>
      <c r="Z62" s="1810"/>
      <c r="AA62" s="1810"/>
      <c r="AB62" s="511" t="s">
        <v>493</v>
      </c>
      <c r="AC62" s="1810"/>
      <c r="AD62" s="1810"/>
      <c r="AE62" s="1809" t="s">
        <v>7</v>
      </c>
      <c r="AF62" s="1722"/>
      <c r="AG62" s="1722"/>
      <c r="AH62" s="1722"/>
      <c r="AI62" s="1723"/>
      <c r="AJ62" s="1698"/>
      <c r="AK62" s="1698"/>
      <c r="AL62" s="1698"/>
      <c r="AM62" s="1698"/>
      <c r="AN62" s="485"/>
      <c r="AU62" s="487" t="s">
        <v>785</v>
      </c>
      <c r="AV62" s="504" t="str">
        <f>IF(AY62=1,IF(V62="Ｈ",DATE(W62+1988,Z62,AC62),DATE(W62+2018,Z62,AC62)),"空欄あり")</f>
        <v>空欄あり</v>
      </c>
      <c r="AW62" s="488" t="str">
        <f>IF(AND(AV62&gt;=$AV$17,AV62&lt;=$AX$17),"○","×")</f>
        <v>×</v>
      </c>
      <c r="AX62" s="471" t="str">
        <f>IF(OR(K57="",K58="",K59="",K60="",L62="",O62="",R62="",W62="",Z62="",AC62="",K63="",K61=""),"×","○")</f>
        <v>×</v>
      </c>
      <c r="AY62" s="665">
        <f>IF(OR(K57="",K58="",K59="",K60="",L62="",O62="",R62="",W62="",Z62="",AC62="",K63="",K61=""),0,1)</f>
        <v>0</v>
      </c>
    </row>
    <row r="63" spans="3:51" ht="17.25" hidden="1" customHeight="1">
      <c r="C63" s="409" t="str">
        <f t="shared" si="1"/>
        <v>－</v>
      </c>
      <c r="E63" s="1796"/>
      <c r="F63" s="1800" t="s">
        <v>808</v>
      </c>
      <c r="G63" s="1801"/>
      <c r="H63" s="1801"/>
      <c r="I63" s="1801"/>
      <c r="J63" s="1802"/>
      <c r="K63" s="1807"/>
      <c r="L63" s="1808"/>
      <c r="M63" s="1808"/>
      <c r="N63" s="1808"/>
      <c r="O63" s="1808"/>
      <c r="P63" s="1808"/>
      <c r="Q63" s="1808"/>
      <c r="R63" s="1808"/>
      <c r="S63" s="1808"/>
      <c r="T63" s="1808"/>
      <c r="U63" s="1808"/>
      <c r="V63" s="1808"/>
      <c r="W63" s="1808"/>
      <c r="X63" s="1808"/>
      <c r="Y63" s="1808"/>
      <c r="Z63" s="512"/>
      <c r="AA63" s="513" t="s">
        <v>819</v>
      </c>
      <c r="AB63" s="512"/>
      <c r="AC63" s="514"/>
      <c r="AD63" s="513"/>
      <c r="AE63" s="514"/>
      <c r="AF63" s="512"/>
      <c r="AG63" s="514"/>
      <c r="AH63" s="512"/>
      <c r="AI63" s="515"/>
      <c r="AJ63" s="427"/>
      <c r="AK63" s="456"/>
      <c r="AL63" s="452"/>
      <c r="AM63" s="452"/>
      <c r="AN63" s="452"/>
    </row>
    <row r="64" spans="3:51" ht="17.25" hidden="1" customHeight="1">
      <c r="C64" s="409" t="str">
        <f t="shared" si="1"/>
        <v>－</v>
      </c>
      <c r="E64" s="1823"/>
      <c r="F64" s="1803"/>
      <c r="G64" s="1804"/>
      <c r="H64" s="1804"/>
      <c r="I64" s="1804"/>
      <c r="J64" s="1805"/>
      <c r="K64" s="1705"/>
      <c r="L64" s="1706"/>
      <c r="M64" s="1706"/>
      <c r="N64" s="1706"/>
      <c r="O64" s="1706"/>
      <c r="P64" s="1706"/>
      <c r="Q64" s="1706"/>
      <c r="R64" s="1706"/>
      <c r="S64" s="1706"/>
      <c r="T64" s="1706"/>
      <c r="U64" s="1706"/>
      <c r="V64" s="1706"/>
      <c r="W64" s="1706"/>
      <c r="X64" s="1706"/>
      <c r="Y64" s="1706"/>
      <c r="Z64" s="1706"/>
      <c r="AA64" s="1706"/>
      <c r="AB64" s="1706"/>
      <c r="AC64" s="1706"/>
      <c r="AD64" s="1706"/>
      <c r="AE64" s="1706"/>
      <c r="AF64" s="1706"/>
      <c r="AG64" s="1706"/>
      <c r="AH64" s="1706"/>
      <c r="AI64" s="1806"/>
      <c r="AJ64" s="427"/>
      <c r="AK64" s="456"/>
      <c r="AL64" s="452"/>
      <c r="AM64" s="452"/>
      <c r="AN64" s="452"/>
    </row>
    <row r="65" spans="3:51" ht="9.9499999999999993" hidden="1" customHeight="1">
      <c r="C65" s="409" t="str">
        <f t="shared" si="1"/>
        <v>－</v>
      </c>
      <c r="E65" s="408"/>
      <c r="F65" s="408"/>
      <c r="G65" s="408"/>
      <c r="H65" s="408"/>
      <c r="I65" s="453"/>
      <c r="J65" s="453"/>
      <c r="K65" s="453"/>
      <c r="L65" s="453"/>
      <c r="M65" s="453"/>
      <c r="N65" s="453"/>
      <c r="O65" s="453"/>
      <c r="P65" s="453"/>
      <c r="Q65" s="453"/>
      <c r="R65" s="453"/>
      <c r="S65" s="453"/>
      <c r="T65" s="453"/>
      <c r="U65" s="453"/>
      <c r="V65" s="453"/>
      <c r="W65" s="453"/>
      <c r="X65" s="453"/>
      <c r="Y65" s="453"/>
      <c r="Z65" s="453"/>
      <c r="AA65" s="452"/>
      <c r="AB65" s="427"/>
      <c r="AC65" s="427"/>
      <c r="AD65" s="427"/>
      <c r="AG65" s="427"/>
      <c r="AI65" s="452"/>
      <c r="AJ65" s="452"/>
      <c r="AK65" s="452"/>
      <c r="AL65" s="452"/>
      <c r="AM65" s="452"/>
      <c r="AN65" s="452"/>
    </row>
    <row r="66" spans="3:51" ht="13.5" hidden="1">
      <c r="C66" s="409" t="str">
        <f t="shared" si="1"/>
        <v>－</v>
      </c>
      <c r="E66" s="408"/>
      <c r="F66" s="453" t="s">
        <v>813</v>
      </c>
      <c r="G66" s="408"/>
      <c r="H66" s="408"/>
      <c r="I66" s="453"/>
      <c r="J66" s="453"/>
      <c r="K66" s="453"/>
      <c r="L66" s="453"/>
      <c r="M66" s="453"/>
      <c r="N66" s="453"/>
      <c r="O66" s="453"/>
      <c r="P66" s="453"/>
      <c r="Q66" s="453"/>
      <c r="R66" s="453"/>
      <c r="S66" s="453"/>
      <c r="T66" s="453"/>
      <c r="U66" s="453"/>
      <c r="V66" s="453"/>
      <c r="W66" s="453"/>
      <c r="X66" s="453"/>
      <c r="Y66" s="453"/>
      <c r="Z66" s="453"/>
      <c r="AA66" s="452"/>
      <c r="AB66" s="427"/>
      <c r="AC66" s="427"/>
      <c r="AD66" s="427"/>
      <c r="AF66" s="427"/>
      <c r="AG66" s="427"/>
      <c r="AI66" s="452"/>
      <c r="AJ66" s="452"/>
      <c r="AK66" s="452"/>
      <c r="AL66" s="452"/>
      <c r="AM66" s="452"/>
      <c r="AN66" s="452"/>
    </row>
    <row r="67" spans="3:51" ht="12.75" hidden="1" customHeight="1">
      <c r="C67" s="409" t="str">
        <f t="shared" si="1"/>
        <v>－</v>
      </c>
      <c r="E67" s="408"/>
      <c r="F67" s="1699" t="s">
        <v>814</v>
      </c>
      <c r="G67" s="1700"/>
      <c r="H67" s="1700"/>
      <c r="I67" s="1700"/>
      <c r="J67" s="1700"/>
      <c r="K67" s="1700"/>
      <c r="L67" s="1700"/>
      <c r="M67" s="1700"/>
      <c r="N67" s="1700"/>
      <c r="O67" s="1700"/>
      <c r="P67" s="1700"/>
      <c r="Q67" s="1700"/>
      <c r="R67" s="1700"/>
      <c r="S67" s="1700"/>
      <c r="T67" s="1700"/>
      <c r="U67" s="1700"/>
      <c r="V67" s="1700"/>
      <c r="W67" s="1700"/>
      <c r="X67" s="1700"/>
      <c r="Y67" s="1700"/>
      <c r="Z67" s="1700"/>
      <c r="AA67" s="1700"/>
      <c r="AB67" s="1700"/>
      <c r="AC67" s="1700"/>
      <c r="AD67" s="1701"/>
      <c r="AF67" s="1555" t="s">
        <v>811</v>
      </c>
      <c r="AG67" s="1520"/>
      <c r="AH67" s="1520"/>
      <c r="AI67" s="1520"/>
      <c r="AJ67" s="1811">
        <f>COUNTIF(AJ50:AM64,"○")</f>
        <v>0</v>
      </c>
      <c r="AK67" s="1812"/>
      <c r="AL67" s="1812"/>
      <c r="AM67" s="1813"/>
      <c r="AN67" s="452"/>
    </row>
    <row r="68" spans="3:51" ht="13.5" hidden="1" customHeight="1" thickBot="1">
      <c r="C68" s="409" t="str">
        <f t="shared" si="1"/>
        <v>－</v>
      </c>
      <c r="E68" s="408"/>
      <c r="F68" s="1702"/>
      <c r="G68" s="1703"/>
      <c r="H68" s="1703"/>
      <c r="I68" s="1703"/>
      <c r="J68" s="1703"/>
      <c r="K68" s="1703"/>
      <c r="L68" s="1703"/>
      <c r="M68" s="1703"/>
      <c r="N68" s="1703"/>
      <c r="O68" s="1703"/>
      <c r="P68" s="1703"/>
      <c r="Q68" s="1703"/>
      <c r="R68" s="1703"/>
      <c r="S68" s="1703"/>
      <c r="T68" s="1703"/>
      <c r="U68" s="1703"/>
      <c r="V68" s="1703"/>
      <c r="W68" s="1703"/>
      <c r="X68" s="1703"/>
      <c r="Y68" s="1703"/>
      <c r="Z68" s="1703"/>
      <c r="AA68" s="1703"/>
      <c r="AB68" s="1703"/>
      <c r="AC68" s="1703"/>
      <c r="AD68" s="1704"/>
      <c r="AF68" s="1705"/>
      <c r="AG68" s="1706"/>
      <c r="AH68" s="1706"/>
      <c r="AI68" s="1706"/>
      <c r="AJ68" s="1814"/>
      <c r="AK68" s="1815"/>
      <c r="AL68" s="1815"/>
      <c r="AM68" s="1816"/>
      <c r="AN68" s="452"/>
    </row>
    <row r="69" spans="3:51" ht="13.5" hidden="1" customHeight="1" thickBot="1">
      <c r="C69" s="409" t="str">
        <f t="shared" si="1"/>
        <v>－</v>
      </c>
      <c r="E69" s="408"/>
      <c r="F69" s="408"/>
      <c r="G69" s="408"/>
      <c r="H69" s="408"/>
      <c r="I69" s="453"/>
      <c r="J69" s="453"/>
      <c r="K69" s="453"/>
      <c r="L69" s="453"/>
      <c r="M69" s="453"/>
      <c r="N69" s="453"/>
      <c r="O69" s="453"/>
      <c r="P69" s="453"/>
      <c r="Q69" s="453"/>
      <c r="R69" s="453"/>
      <c r="S69" s="453"/>
      <c r="T69" s="453"/>
      <c r="U69" s="453"/>
      <c r="V69" s="453"/>
      <c r="W69" s="453"/>
      <c r="X69" s="453"/>
      <c r="Y69" s="453"/>
      <c r="Z69" s="453"/>
      <c r="AA69" s="452"/>
      <c r="AB69" s="427"/>
      <c r="AC69" s="427"/>
      <c r="AD69" s="427"/>
      <c r="AN69" s="452"/>
    </row>
    <row r="70" spans="3:51" ht="14.25" hidden="1" thickBot="1">
      <c r="C70" s="494" t="str">
        <f>IF(C5="－","－",IF(OR(①入力票!C10="単体",①入力票!C10="単体または２社ＪＶ",①入力票!C10="２社ＪＶ"),"－","○"))</f>
        <v>－</v>
      </c>
      <c r="E70" s="452" t="s">
        <v>756</v>
      </c>
      <c r="F70" s="408"/>
      <c r="G70" s="408"/>
      <c r="H70" s="408"/>
      <c r="I70" s="408"/>
      <c r="J70" s="408"/>
      <c r="K70" s="452"/>
      <c r="L70" s="452"/>
      <c r="M70" s="452"/>
      <c r="N70" s="452"/>
      <c r="O70" s="452"/>
      <c r="P70" s="452"/>
      <c r="Q70" s="452"/>
      <c r="R70" s="452"/>
      <c r="S70" s="452"/>
      <c r="T70" s="452"/>
      <c r="U70" s="452"/>
      <c r="V70" s="452"/>
      <c r="W70" s="452"/>
      <c r="X70" s="452"/>
      <c r="Y70" s="452"/>
      <c r="Z70" s="452"/>
      <c r="AA70" s="452"/>
      <c r="AB70" s="452"/>
      <c r="AC70" s="452"/>
      <c r="AD70" s="452"/>
      <c r="AE70" s="452"/>
      <c r="AF70" s="452"/>
      <c r="AG70" s="452"/>
      <c r="AH70" s="452"/>
      <c r="AI70" s="452"/>
      <c r="AJ70" s="452"/>
      <c r="AK70" s="452"/>
      <c r="AL70" s="452"/>
      <c r="AM70" s="452"/>
      <c r="AN70" s="452"/>
    </row>
    <row r="71" spans="3:51" ht="17.25" hidden="1" customHeight="1">
      <c r="C71" s="409" t="str">
        <f>$C$70</f>
        <v>－</v>
      </c>
      <c r="E71" s="1586" t="s">
        <v>772</v>
      </c>
      <c r="F71" s="1587"/>
      <c r="G71" s="1587"/>
      <c r="H71" s="1587"/>
      <c r="I71" s="1587"/>
      <c r="J71" s="1588"/>
      <c r="K71" s="1780" t="str">
        <f>IF('様式7-1'!K71="","様式7-1に入力してください！！",'様式7-1'!K71)</f>
        <v>様式7-1に入力してください！！</v>
      </c>
      <c r="L71" s="1781"/>
      <c r="M71" s="1781"/>
      <c r="N71" s="1781"/>
      <c r="O71" s="1781"/>
      <c r="P71" s="1781"/>
      <c r="Q71" s="1781"/>
      <c r="R71" s="1781"/>
      <c r="S71" s="1781"/>
      <c r="T71" s="1781"/>
      <c r="U71" s="1781"/>
      <c r="V71" s="1781"/>
      <c r="W71" s="1781"/>
      <c r="X71" s="1781"/>
      <c r="Y71" s="1781"/>
      <c r="Z71" s="1781"/>
      <c r="AA71" s="1781"/>
      <c r="AB71" s="1781"/>
      <c r="AC71" s="1781"/>
      <c r="AD71" s="1781"/>
      <c r="AE71" s="1782"/>
      <c r="AG71" s="427"/>
      <c r="AI71" s="452"/>
      <c r="AJ71" s="452"/>
      <c r="AK71" s="452"/>
      <c r="AL71" s="452"/>
      <c r="AM71" s="452"/>
      <c r="AN71" s="452"/>
    </row>
    <row r="72" spans="3:51" ht="17.25" hidden="1" customHeight="1">
      <c r="C72" s="409" t="str">
        <f t="shared" ref="C72:C94" si="2">$C$70</f>
        <v>－</v>
      </c>
      <c r="E72" s="1792" t="s">
        <v>204</v>
      </c>
      <c r="F72" s="1793"/>
      <c r="G72" s="1793"/>
      <c r="H72" s="1793"/>
      <c r="I72" s="1793"/>
      <c r="J72" s="1794"/>
      <c r="K72" s="1685"/>
      <c r="L72" s="1686"/>
      <c r="M72" s="1686"/>
      <c r="N72" s="1686"/>
      <c r="O72" s="1686"/>
      <c r="P72" s="1686"/>
      <c r="Q72" s="1686"/>
      <c r="R72" s="1686"/>
      <c r="S72" s="1686"/>
      <c r="T72" s="1686"/>
      <c r="U72" s="1686"/>
      <c r="V72" s="1686"/>
      <c r="W72" s="480"/>
      <c r="X72" s="463" t="s">
        <v>818</v>
      </c>
      <c r="Y72" s="463"/>
      <c r="Z72" s="463"/>
      <c r="AA72" s="463"/>
      <c r="AB72" s="463"/>
      <c r="AC72" s="463"/>
      <c r="AD72" s="463"/>
      <c r="AE72" s="464"/>
      <c r="AG72" s="427"/>
      <c r="AI72" s="452"/>
      <c r="AJ72" s="452"/>
      <c r="AK72" s="452"/>
      <c r="AL72" s="452"/>
      <c r="AM72" s="452"/>
      <c r="AN72" s="452"/>
    </row>
    <row r="73" spans="3:51" s="455" customFormat="1" ht="15" hidden="1" customHeight="1">
      <c r="C73" s="409" t="str">
        <f t="shared" si="2"/>
        <v>－</v>
      </c>
      <c r="E73" s="407"/>
      <c r="F73" s="407"/>
      <c r="G73" s="407"/>
      <c r="H73" s="407"/>
      <c r="I73" s="407"/>
      <c r="J73" s="407"/>
      <c r="K73" s="453"/>
      <c r="L73" s="453"/>
      <c r="M73" s="453"/>
      <c r="N73" s="453"/>
      <c r="O73" s="453"/>
      <c r="P73" s="453"/>
      <c r="Q73" s="453"/>
      <c r="R73" s="453"/>
      <c r="S73" s="453"/>
      <c r="T73" s="453"/>
      <c r="U73" s="453"/>
      <c r="V73" s="453"/>
      <c r="W73" s="453"/>
      <c r="X73" s="453"/>
      <c r="Y73" s="453"/>
      <c r="Z73" s="453"/>
      <c r="AA73" s="456"/>
      <c r="AB73" s="427"/>
      <c r="AC73" s="466"/>
      <c r="AD73" s="466"/>
      <c r="AE73" s="466"/>
      <c r="AF73" s="396"/>
      <c r="AG73" s="427"/>
      <c r="AH73" s="405"/>
      <c r="AI73" s="452"/>
      <c r="AJ73" s="456"/>
      <c r="AK73" s="456"/>
      <c r="AL73" s="456"/>
      <c r="AM73" s="456"/>
      <c r="AN73" s="456"/>
    </row>
    <row r="74" spans="3:51" ht="17.25" hidden="1" customHeight="1">
      <c r="C74" s="409" t="str">
        <f t="shared" si="2"/>
        <v>－</v>
      </c>
      <c r="E74" s="1795" t="s">
        <v>758</v>
      </c>
      <c r="F74" s="1730" t="s">
        <v>759</v>
      </c>
      <c r="G74" s="1731"/>
      <c r="H74" s="1731"/>
      <c r="I74" s="1731"/>
      <c r="J74" s="1732"/>
      <c r="K74" s="1716" t="str">
        <f>IF(K72="","",IF(K72="実績有り","実績有り","実績無し"))</f>
        <v/>
      </c>
      <c r="L74" s="1717"/>
      <c r="M74" s="1717"/>
      <c r="N74" s="1717"/>
      <c r="O74" s="1717"/>
      <c r="P74" s="1717"/>
      <c r="Q74" s="1717"/>
      <c r="R74" s="1717"/>
      <c r="S74" s="1717"/>
      <c r="T74" s="1717"/>
      <c r="U74" s="1717"/>
      <c r="V74" s="1717"/>
      <c r="W74" s="481"/>
      <c r="X74" s="499"/>
      <c r="Y74" s="481"/>
      <c r="Z74" s="481"/>
      <c r="AA74" s="483"/>
      <c r="AB74" s="484"/>
      <c r="AC74" s="484"/>
      <c r="AD74" s="484"/>
      <c r="AE74" s="484"/>
      <c r="AF74" s="507"/>
      <c r="AG74" s="484"/>
      <c r="AH74" s="507"/>
      <c r="AI74" s="508"/>
      <c r="AJ74" s="427"/>
      <c r="AK74" s="456"/>
      <c r="AL74" s="452"/>
      <c r="AM74" s="452"/>
      <c r="AN74" s="452"/>
    </row>
    <row r="75" spans="3:51" ht="17.25" hidden="1" customHeight="1">
      <c r="C75" s="409" t="str">
        <f t="shared" si="2"/>
        <v>－</v>
      </c>
      <c r="E75" s="1796"/>
      <c r="F75" s="1718" t="s">
        <v>762</v>
      </c>
      <c r="G75" s="1719"/>
      <c r="H75" s="1719"/>
      <c r="I75" s="1719"/>
      <c r="J75" s="1720"/>
      <c r="K75" s="1797"/>
      <c r="L75" s="1798"/>
      <c r="M75" s="1798"/>
      <c r="N75" s="1798"/>
      <c r="O75" s="1798"/>
      <c r="P75" s="1798"/>
      <c r="Q75" s="1798"/>
      <c r="R75" s="1798"/>
      <c r="S75" s="1798"/>
      <c r="T75" s="1798"/>
      <c r="U75" s="1798"/>
      <c r="V75" s="1798"/>
      <c r="W75" s="1798"/>
      <c r="X75" s="1798"/>
      <c r="Y75" s="1798"/>
      <c r="Z75" s="1798"/>
      <c r="AA75" s="1798"/>
      <c r="AB75" s="1798"/>
      <c r="AC75" s="1798"/>
      <c r="AD75" s="1798"/>
      <c r="AE75" s="1798"/>
      <c r="AF75" s="1798"/>
      <c r="AG75" s="1798"/>
      <c r="AH75" s="1798"/>
      <c r="AI75" s="1799"/>
      <c r="AJ75" s="1698" t="str">
        <f>IF(K74="実績無し","実績無し",IF(AX79="×","未入力箇所有り",IF(AW79="×","期間が違います","○")))</f>
        <v>未入力箇所有り</v>
      </c>
      <c r="AK75" s="1698"/>
      <c r="AL75" s="1698"/>
      <c r="AM75" s="1698"/>
      <c r="AN75" s="485"/>
    </row>
    <row r="76" spans="3:51" ht="30" hidden="1" customHeight="1">
      <c r="C76" s="409" t="str">
        <f t="shared" si="2"/>
        <v>－</v>
      </c>
      <c r="E76" s="1796"/>
      <c r="F76" s="1817" t="s">
        <v>815</v>
      </c>
      <c r="G76" s="1719"/>
      <c r="H76" s="1719"/>
      <c r="I76" s="1719"/>
      <c r="J76" s="1720"/>
      <c r="K76" s="1818"/>
      <c r="L76" s="1819"/>
      <c r="M76" s="1819"/>
      <c r="N76" s="1819"/>
      <c r="O76" s="1819"/>
      <c r="P76" s="1819"/>
      <c r="Q76" s="1819"/>
      <c r="R76" s="1819"/>
      <c r="S76" s="1819"/>
      <c r="T76" s="1819"/>
      <c r="U76" s="1819"/>
      <c r="V76" s="1819"/>
      <c r="W76" s="1819"/>
      <c r="X76" s="1819"/>
      <c r="Y76" s="1819"/>
      <c r="Z76" s="1819"/>
      <c r="AA76" s="1819"/>
      <c r="AB76" s="1819"/>
      <c r="AC76" s="1819"/>
      <c r="AD76" s="1819"/>
      <c r="AE76" s="1819"/>
      <c r="AF76" s="1819"/>
      <c r="AG76" s="1819"/>
      <c r="AH76" s="1819"/>
      <c r="AI76" s="1820"/>
      <c r="AJ76" s="1698"/>
      <c r="AK76" s="1698"/>
      <c r="AL76" s="1698"/>
      <c r="AM76" s="1698"/>
      <c r="AN76" s="485"/>
    </row>
    <row r="77" spans="3:51" ht="17.25" hidden="1" customHeight="1">
      <c r="C77" s="409" t="str">
        <f t="shared" si="2"/>
        <v>－</v>
      </c>
      <c r="E77" s="1796"/>
      <c r="F77" s="1824" t="str">
        <f>IF($P$15="あり",$T$15,"契約金額（税込）")</f>
        <v>契約金額（税込）</v>
      </c>
      <c r="G77" s="1825"/>
      <c r="H77" s="1825"/>
      <c r="I77" s="1825"/>
      <c r="J77" s="1826"/>
      <c r="K77" s="1821"/>
      <c r="L77" s="1822"/>
      <c r="M77" s="1822"/>
      <c r="N77" s="1822"/>
      <c r="O77" s="1822"/>
      <c r="P77" s="1822"/>
      <c r="Q77" s="1822"/>
      <c r="R77" s="1822"/>
      <c r="S77" s="1822"/>
      <c r="T77" s="1822"/>
      <c r="U77" s="1822"/>
      <c r="V77" s="1822"/>
      <c r="W77" s="1822"/>
      <c r="X77" s="1822"/>
      <c r="Y77" s="1822"/>
      <c r="Z77" s="509" t="s">
        <v>806</v>
      </c>
      <c r="AA77" s="509"/>
      <c r="AB77" s="509"/>
      <c r="AC77" s="509"/>
      <c r="AD77" s="509"/>
      <c r="AE77" s="509"/>
      <c r="AF77" s="509"/>
      <c r="AG77" s="509"/>
      <c r="AH77" s="509"/>
      <c r="AI77" s="510"/>
      <c r="AJ77" s="1698"/>
      <c r="AK77" s="1698"/>
      <c r="AL77" s="1698"/>
      <c r="AM77" s="1698"/>
      <c r="AN77" s="485"/>
      <c r="AW77" s="471" t="s">
        <v>821</v>
      </c>
      <c r="AX77" s="471" t="s">
        <v>820</v>
      </c>
      <c r="AY77" s="665" t="s">
        <v>1145</v>
      </c>
    </row>
    <row r="78" spans="3:51" ht="17.25" hidden="1" customHeight="1">
      <c r="C78" s="409" t="str">
        <f t="shared" si="2"/>
        <v>－</v>
      </c>
      <c r="E78" s="1796"/>
      <c r="F78" s="1824" t="s">
        <v>1067</v>
      </c>
      <c r="G78" s="1827"/>
      <c r="H78" s="1827"/>
      <c r="I78" s="1827"/>
      <c r="J78" s="1828"/>
      <c r="K78" s="1821"/>
      <c r="L78" s="1829"/>
      <c r="M78" s="1829"/>
      <c r="N78" s="1829"/>
      <c r="O78" s="1829"/>
      <c r="P78" s="1829"/>
      <c r="Q78" s="1829"/>
      <c r="R78" s="1829"/>
      <c r="S78" s="1829"/>
      <c r="T78" s="1829"/>
      <c r="U78" s="1829"/>
      <c r="V78" s="1829"/>
      <c r="W78" s="1829"/>
      <c r="X78" s="1829"/>
      <c r="Y78" s="1829"/>
      <c r="Z78" s="1829"/>
      <c r="AA78" s="1829"/>
      <c r="AB78" s="1829"/>
      <c r="AC78" s="1829"/>
      <c r="AD78" s="1829"/>
      <c r="AE78" s="1829"/>
      <c r="AF78" s="1829"/>
      <c r="AG78" s="1829"/>
      <c r="AH78" s="1829"/>
      <c r="AI78" s="1830"/>
      <c r="AJ78" s="1698"/>
      <c r="AK78" s="1698"/>
      <c r="AL78" s="1698"/>
      <c r="AM78" s="1698"/>
      <c r="AN78" s="485"/>
      <c r="AW78" s="471"/>
      <c r="AX78" s="471"/>
      <c r="AY78" s="665"/>
    </row>
    <row r="79" spans="3:51" ht="17.25" hidden="1" customHeight="1">
      <c r="C79" s="409" t="str">
        <f t="shared" si="2"/>
        <v>－</v>
      </c>
      <c r="E79" s="1796"/>
      <c r="F79" s="1718" t="s">
        <v>764</v>
      </c>
      <c r="G79" s="1719"/>
      <c r="H79" s="1719"/>
      <c r="I79" s="1719"/>
      <c r="J79" s="1720"/>
      <c r="K79" s="670" t="s">
        <v>929</v>
      </c>
      <c r="L79" s="1810"/>
      <c r="M79" s="1810"/>
      <c r="N79" s="511" t="s">
        <v>5</v>
      </c>
      <c r="O79" s="1810"/>
      <c r="P79" s="1810"/>
      <c r="Q79" s="511" t="s">
        <v>493</v>
      </c>
      <c r="R79" s="1810"/>
      <c r="S79" s="1810"/>
      <c r="T79" s="511" t="s">
        <v>7</v>
      </c>
      <c r="U79" s="511" t="s">
        <v>807</v>
      </c>
      <c r="V79" s="673" t="s">
        <v>929</v>
      </c>
      <c r="W79" s="1810"/>
      <c r="X79" s="1810"/>
      <c r="Y79" s="511" t="s">
        <v>5</v>
      </c>
      <c r="Z79" s="1810"/>
      <c r="AA79" s="1810"/>
      <c r="AB79" s="511" t="s">
        <v>493</v>
      </c>
      <c r="AC79" s="1810"/>
      <c r="AD79" s="1810"/>
      <c r="AE79" s="1809" t="s">
        <v>7</v>
      </c>
      <c r="AF79" s="1722"/>
      <c r="AG79" s="1722"/>
      <c r="AH79" s="1722"/>
      <c r="AI79" s="1723"/>
      <c r="AJ79" s="1698"/>
      <c r="AK79" s="1698"/>
      <c r="AL79" s="1698"/>
      <c r="AM79" s="1698"/>
      <c r="AN79" s="485"/>
      <c r="AU79" s="487" t="s">
        <v>785</v>
      </c>
      <c r="AV79" s="504" t="str">
        <f>IF(AY79=1,IF(V79="Ｈ",DATE(W79+1988,Z79,AC79),DATE(W79+2018,Z79,AC79)),"空欄あり")</f>
        <v>空欄あり</v>
      </c>
      <c r="AW79" s="488" t="str">
        <f>IF(AND(AV79&gt;=$AV$17,AV79&lt;=$AX$17),"○","×")</f>
        <v>×</v>
      </c>
      <c r="AX79" s="471" t="str">
        <f>IF(OR(K74="",K75="",K76="",K77="",L79="",O79="",R79="",W79="",Z79="",AC79="",K80="",K78=""),"×","○")</f>
        <v>×</v>
      </c>
      <c r="AY79" s="665">
        <f>IF(OR(K74="",K75="",K76="",K77="",L79="",O79="",R79="",W79="",Z79="",AC79="",K80="",K78=""),0,1)</f>
        <v>0</v>
      </c>
    </row>
    <row r="80" spans="3:51" ht="17.25" hidden="1" customHeight="1">
      <c r="C80" s="409" t="str">
        <f t="shared" si="2"/>
        <v>－</v>
      </c>
      <c r="E80" s="1796"/>
      <c r="F80" s="1800" t="s">
        <v>808</v>
      </c>
      <c r="G80" s="1801"/>
      <c r="H80" s="1801"/>
      <c r="I80" s="1801"/>
      <c r="J80" s="1802"/>
      <c r="K80" s="1807"/>
      <c r="L80" s="1808"/>
      <c r="M80" s="1808"/>
      <c r="N80" s="1808"/>
      <c r="O80" s="1808"/>
      <c r="P80" s="1808"/>
      <c r="Q80" s="1808"/>
      <c r="R80" s="1808"/>
      <c r="S80" s="1808"/>
      <c r="T80" s="1808"/>
      <c r="U80" s="1808"/>
      <c r="V80" s="1808"/>
      <c r="W80" s="1808"/>
      <c r="X80" s="1808"/>
      <c r="Y80" s="1808"/>
      <c r="Z80" s="512"/>
      <c r="AA80" s="513" t="s">
        <v>819</v>
      </c>
      <c r="AB80" s="512"/>
      <c r="AC80" s="514"/>
      <c r="AD80" s="513"/>
      <c r="AE80" s="514"/>
      <c r="AF80" s="512"/>
      <c r="AG80" s="514"/>
      <c r="AH80" s="512"/>
      <c r="AI80" s="515"/>
      <c r="AJ80" s="427"/>
      <c r="AK80" s="456"/>
      <c r="AL80" s="452"/>
      <c r="AM80" s="452"/>
      <c r="AN80" s="452"/>
    </row>
    <row r="81" spans="3:51" ht="17.25" hidden="1" customHeight="1">
      <c r="C81" s="409" t="str">
        <f t="shared" si="2"/>
        <v>－</v>
      </c>
      <c r="E81" s="1796"/>
      <c r="F81" s="1803"/>
      <c r="G81" s="1804"/>
      <c r="H81" s="1804"/>
      <c r="I81" s="1804"/>
      <c r="J81" s="1805"/>
      <c r="K81" s="1705"/>
      <c r="L81" s="1706"/>
      <c r="M81" s="1706"/>
      <c r="N81" s="1706"/>
      <c r="O81" s="1706"/>
      <c r="P81" s="1706"/>
      <c r="Q81" s="1706"/>
      <c r="R81" s="1706"/>
      <c r="S81" s="1706"/>
      <c r="T81" s="1706"/>
      <c r="U81" s="1706"/>
      <c r="V81" s="1706"/>
      <c r="W81" s="1706"/>
      <c r="X81" s="1706"/>
      <c r="Y81" s="1706"/>
      <c r="Z81" s="1706"/>
      <c r="AA81" s="1706"/>
      <c r="AB81" s="1706"/>
      <c r="AC81" s="1706"/>
      <c r="AD81" s="1706"/>
      <c r="AE81" s="1706"/>
      <c r="AF81" s="1706"/>
      <c r="AG81" s="1706"/>
      <c r="AH81" s="1706"/>
      <c r="AI81" s="1806"/>
      <c r="AJ81" s="427"/>
      <c r="AK81" s="456"/>
      <c r="AL81" s="452"/>
      <c r="AM81" s="452"/>
      <c r="AN81" s="452"/>
    </row>
    <row r="82" spans="3:51" ht="17.25" hidden="1" customHeight="1">
      <c r="C82" s="409" t="str">
        <f t="shared" si="2"/>
        <v>－</v>
      </c>
      <c r="E82" s="1795" t="s">
        <v>765</v>
      </c>
      <c r="F82" s="1730" t="s">
        <v>759</v>
      </c>
      <c r="G82" s="1731"/>
      <c r="H82" s="1731"/>
      <c r="I82" s="1731"/>
      <c r="J82" s="1732"/>
      <c r="K82" s="1714"/>
      <c r="L82" s="1715"/>
      <c r="M82" s="1715"/>
      <c r="N82" s="1715"/>
      <c r="O82" s="1715"/>
      <c r="P82" s="1715"/>
      <c r="Q82" s="1715"/>
      <c r="R82" s="1715"/>
      <c r="S82" s="1715"/>
      <c r="T82" s="1715"/>
      <c r="U82" s="1715"/>
      <c r="V82" s="1715"/>
      <c r="W82" s="481"/>
      <c r="X82" s="499" t="s">
        <v>819</v>
      </c>
      <c r="Y82" s="481"/>
      <c r="Z82" s="481"/>
      <c r="AA82" s="483"/>
      <c r="AB82" s="484"/>
      <c r="AC82" s="484"/>
      <c r="AD82" s="484"/>
      <c r="AE82" s="484"/>
      <c r="AF82" s="507"/>
      <c r="AG82" s="484"/>
      <c r="AH82" s="507"/>
      <c r="AI82" s="508"/>
      <c r="AJ82" s="427"/>
      <c r="AK82" s="456"/>
      <c r="AL82" s="452"/>
      <c r="AM82" s="452"/>
      <c r="AN82" s="452"/>
    </row>
    <row r="83" spans="3:51" ht="17.25" hidden="1" customHeight="1">
      <c r="C83" s="409" t="str">
        <f t="shared" si="2"/>
        <v>－</v>
      </c>
      <c r="E83" s="1796"/>
      <c r="F83" s="1718" t="s">
        <v>762</v>
      </c>
      <c r="G83" s="1719"/>
      <c r="H83" s="1719"/>
      <c r="I83" s="1719"/>
      <c r="J83" s="1720"/>
      <c r="K83" s="1797"/>
      <c r="L83" s="1798"/>
      <c r="M83" s="1798"/>
      <c r="N83" s="1798"/>
      <c r="O83" s="1798"/>
      <c r="P83" s="1798"/>
      <c r="Q83" s="1798"/>
      <c r="R83" s="1798"/>
      <c r="S83" s="1798"/>
      <c r="T83" s="1798"/>
      <c r="U83" s="1798"/>
      <c r="V83" s="1798"/>
      <c r="W83" s="1798"/>
      <c r="X83" s="1798"/>
      <c r="Y83" s="1798"/>
      <c r="Z83" s="1798"/>
      <c r="AA83" s="1798"/>
      <c r="AB83" s="1798"/>
      <c r="AC83" s="1798"/>
      <c r="AD83" s="1798"/>
      <c r="AE83" s="1798"/>
      <c r="AF83" s="1798"/>
      <c r="AG83" s="1798"/>
      <c r="AH83" s="1798"/>
      <c r="AI83" s="1799"/>
      <c r="AJ83" s="1698" t="str">
        <f>IF(K72="実績無し","実績無し",IF(K82="実績無し","実績無し",IF(AX87="×","未入力箇所有り",IF(AW87="×","期間が違います","○"))))</f>
        <v>未入力箇所有り</v>
      </c>
      <c r="AK83" s="1698"/>
      <c r="AL83" s="1698"/>
      <c r="AM83" s="1698"/>
      <c r="AN83" s="485"/>
    </row>
    <row r="84" spans="3:51" ht="30" hidden="1" customHeight="1">
      <c r="C84" s="409" t="str">
        <f t="shared" si="2"/>
        <v>－</v>
      </c>
      <c r="E84" s="1796"/>
      <c r="F84" s="1817" t="s">
        <v>815</v>
      </c>
      <c r="G84" s="1719"/>
      <c r="H84" s="1719"/>
      <c r="I84" s="1719"/>
      <c r="J84" s="1720"/>
      <c r="K84" s="1818"/>
      <c r="L84" s="1819"/>
      <c r="M84" s="1819"/>
      <c r="N84" s="1819"/>
      <c r="O84" s="1819"/>
      <c r="P84" s="1819"/>
      <c r="Q84" s="1819"/>
      <c r="R84" s="1819"/>
      <c r="S84" s="1819"/>
      <c r="T84" s="1819"/>
      <c r="U84" s="1819"/>
      <c r="V84" s="1819"/>
      <c r="W84" s="1819"/>
      <c r="X84" s="1819"/>
      <c r="Y84" s="1819"/>
      <c r="Z84" s="1819"/>
      <c r="AA84" s="1819"/>
      <c r="AB84" s="1819"/>
      <c r="AC84" s="1819"/>
      <c r="AD84" s="1819"/>
      <c r="AE84" s="1819"/>
      <c r="AF84" s="1819"/>
      <c r="AG84" s="1819"/>
      <c r="AH84" s="1819"/>
      <c r="AI84" s="1820"/>
      <c r="AJ84" s="1698"/>
      <c r="AK84" s="1698"/>
      <c r="AL84" s="1698"/>
      <c r="AM84" s="1698"/>
      <c r="AN84" s="485"/>
    </row>
    <row r="85" spans="3:51" ht="17.25" hidden="1" customHeight="1">
      <c r="C85" s="409" t="str">
        <f t="shared" si="2"/>
        <v>－</v>
      </c>
      <c r="E85" s="1796"/>
      <c r="F85" s="1824" t="str">
        <f>IF($P$15="あり",$T$15,"契約金額（税込）")</f>
        <v>契約金額（税込）</v>
      </c>
      <c r="G85" s="1825"/>
      <c r="H85" s="1825"/>
      <c r="I85" s="1825"/>
      <c r="J85" s="1826"/>
      <c r="K85" s="1821"/>
      <c r="L85" s="1822"/>
      <c r="M85" s="1822"/>
      <c r="N85" s="1822"/>
      <c r="O85" s="1822"/>
      <c r="P85" s="1822"/>
      <c r="Q85" s="1822"/>
      <c r="R85" s="1822"/>
      <c r="S85" s="1822"/>
      <c r="T85" s="1822"/>
      <c r="U85" s="1822"/>
      <c r="V85" s="1822"/>
      <c r="W85" s="1822"/>
      <c r="X85" s="1822"/>
      <c r="Y85" s="1822"/>
      <c r="Z85" s="509" t="s">
        <v>806</v>
      </c>
      <c r="AA85" s="509"/>
      <c r="AB85" s="509"/>
      <c r="AC85" s="509"/>
      <c r="AD85" s="509"/>
      <c r="AE85" s="509"/>
      <c r="AF85" s="509"/>
      <c r="AG85" s="509"/>
      <c r="AH85" s="509"/>
      <c r="AI85" s="510"/>
      <c r="AJ85" s="1698"/>
      <c r="AK85" s="1698"/>
      <c r="AL85" s="1698"/>
      <c r="AM85" s="1698"/>
      <c r="AN85" s="485"/>
      <c r="AW85" s="471" t="s">
        <v>821</v>
      </c>
      <c r="AX85" s="471" t="s">
        <v>820</v>
      </c>
      <c r="AY85" s="665" t="s">
        <v>1145</v>
      </c>
    </row>
    <row r="86" spans="3:51" ht="17.25" hidden="1" customHeight="1">
      <c r="C86" s="409" t="str">
        <f t="shared" si="2"/>
        <v>－</v>
      </c>
      <c r="E86" s="1796"/>
      <c r="F86" s="1824" t="s">
        <v>1067</v>
      </c>
      <c r="G86" s="1831"/>
      <c r="H86" s="1831"/>
      <c r="I86" s="1831"/>
      <c r="J86" s="1832"/>
      <c r="K86" s="1821"/>
      <c r="L86" s="1822"/>
      <c r="M86" s="1822"/>
      <c r="N86" s="1822"/>
      <c r="O86" s="1822"/>
      <c r="P86" s="1822"/>
      <c r="Q86" s="1822"/>
      <c r="R86" s="1822"/>
      <c r="S86" s="1822"/>
      <c r="T86" s="1822"/>
      <c r="U86" s="1822"/>
      <c r="V86" s="1822"/>
      <c r="W86" s="1822"/>
      <c r="X86" s="1822"/>
      <c r="Y86" s="1822"/>
      <c r="Z86" s="1822"/>
      <c r="AA86" s="1822"/>
      <c r="AB86" s="1822"/>
      <c r="AC86" s="1822"/>
      <c r="AD86" s="1822"/>
      <c r="AE86" s="1822"/>
      <c r="AF86" s="1822"/>
      <c r="AG86" s="1822"/>
      <c r="AH86" s="1822"/>
      <c r="AI86" s="1833"/>
      <c r="AJ86" s="1698"/>
      <c r="AK86" s="1698"/>
      <c r="AL86" s="1698"/>
      <c r="AM86" s="1698"/>
      <c r="AN86" s="485"/>
      <c r="AW86" s="471"/>
      <c r="AX86" s="471"/>
      <c r="AY86" s="665"/>
    </row>
    <row r="87" spans="3:51" ht="17.25" hidden="1" customHeight="1">
      <c r="C87" s="409" t="str">
        <f t="shared" si="2"/>
        <v>－</v>
      </c>
      <c r="E87" s="1796"/>
      <c r="F87" s="1718" t="s">
        <v>764</v>
      </c>
      <c r="G87" s="1719"/>
      <c r="H87" s="1719"/>
      <c r="I87" s="1719"/>
      <c r="J87" s="1720"/>
      <c r="K87" s="670" t="s">
        <v>929</v>
      </c>
      <c r="L87" s="1810"/>
      <c r="M87" s="1810"/>
      <c r="N87" s="511" t="s">
        <v>5</v>
      </c>
      <c r="O87" s="1810"/>
      <c r="P87" s="1810"/>
      <c r="Q87" s="511" t="s">
        <v>493</v>
      </c>
      <c r="R87" s="1810"/>
      <c r="S87" s="1810"/>
      <c r="T87" s="511" t="s">
        <v>7</v>
      </c>
      <c r="U87" s="511" t="s">
        <v>807</v>
      </c>
      <c r="V87" s="673" t="s">
        <v>929</v>
      </c>
      <c r="W87" s="1810"/>
      <c r="X87" s="1810"/>
      <c r="Y87" s="511" t="s">
        <v>5</v>
      </c>
      <c r="Z87" s="1810"/>
      <c r="AA87" s="1810"/>
      <c r="AB87" s="511" t="s">
        <v>493</v>
      </c>
      <c r="AC87" s="1810"/>
      <c r="AD87" s="1810"/>
      <c r="AE87" s="1809" t="s">
        <v>7</v>
      </c>
      <c r="AF87" s="1722"/>
      <c r="AG87" s="1722"/>
      <c r="AH87" s="1722"/>
      <c r="AI87" s="1723"/>
      <c r="AJ87" s="1698"/>
      <c r="AK87" s="1698"/>
      <c r="AL87" s="1698"/>
      <c r="AM87" s="1698"/>
      <c r="AN87" s="485"/>
      <c r="AU87" s="487" t="s">
        <v>785</v>
      </c>
      <c r="AV87" s="504" t="str">
        <f>IF(AY87=1,IF(V87="Ｈ",DATE(W87+1988,Z87,AC87),DATE(W87+2018,Z87,AC87)),"空欄あり")</f>
        <v>空欄あり</v>
      </c>
      <c r="AW87" s="488" t="str">
        <f>IF(AND(AV87&gt;=$AV$17,AV87&lt;=$AX$17),"○","×")</f>
        <v>×</v>
      </c>
      <c r="AX87" s="471" t="str">
        <f>IF(OR(K82="",K83="",K84="",K85="",L87="",O87="",R87="",W87="",Z87="",AC87="",K88="",K86=""),"×","○")</f>
        <v>×</v>
      </c>
      <c r="AY87" s="665">
        <f>IF(OR(K82="",K83="",K84="",K85="",L87="",O87="",R87="",W87="",Z87="",AC87="",K88="",K86=""),0,1)</f>
        <v>0</v>
      </c>
    </row>
    <row r="88" spans="3:51" ht="17.25" hidden="1" customHeight="1">
      <c r="C88" s="409" t="str">
        <f t="shared" si="2"/>
        <v>－</v>
      </c>
      <c r="E88" s="1796"/>
      <c r="F88" s="1800" t="s">
        <v>808</v>
      </c>
      <c r="G88" s="1801"/>
      <c r="H88" s="1801"/>
      <c r="I88" s="1801"/>
      <c r="J88" s="1802"/>
      <c r="K88" s="1807"/>
      <c r="L88" s="1808"/>
      <c r="M88" s="1808"/>
      <c r="N88" s="1808"/>
      <c r="O88" s="1808"/>
      <c r="P88" s="1808"/>
      <c r="Q88" s="1808"/>
      <c r="R88" s="1808"/>
      <c r="S88" s="1808"/>
      <c r="T88" s="1808"/>
      <c r="U88" s="1808"/>
      <c r="V88" s="1808"/>
      <c r="W88" s="1808"/>
      <c r="X88" s="1808"/>
      <c r="Y88" s="1808"/>
      <c r="Z88" s="512"/>
      <c r="AA88" s="513" t="s">
        <v>819</v>
      </c>
      <c r="AB88" s="512"/>
      <c r="AC88" s="514"/>
      <c r="AD88" s="513"/>
      <c r="AE88" s="514"/>
      <c r="AF88" s="512"/>
      <c r="AG88" s="514"/>
      <c r="AH88" s="512"/>
      <c r="AI88" s="515"/>
      <c r="AJ88" s="427"/>
      <c r="AK88" s="456"/>
      <c r="AL88" s="452"/>
      <c r="AM88" s="452"/>
      <c r="AN88" s="452"/>
    </row>
    <row r="89" spans="3:51" ht="17.25" hidden="1" customHeight="1">
      <c r="C89" s="409" t="str">
        <f t="shared" si="2"/>
        <v>－</v>
      </c>
      <c r="E89" s="1823"/>
      <c r="F89" s="1803"/>
      <c r="G89" s="1804"/>
      <c r="H89" s="1804"/>
      <c r="I89" s="1804"/>
      <c r="J89" s="1805"/>
      <c r="K89" s="1705"/>
      <c r="L89" s="1706"/>
      <c r="M89" s="1706"/>
      <c r="N89" s="1706"/>
      <c r="O89" s="1706"/>
      <c r="P89" s="1706"/>
      <c r="Q89" s="1706"/>
      <c r="R89" s="1706"/>
      <c r="S89" s="1706"/>
      <c r="T89" s="1706"/>
      <c r="U89" s="1706"/>
      <c r="V89" s="1706"/>
      <c r="W89" s="1706"/>
      <c r="X89" s="1706"/>
      <c r="Y89" s="1706"/>
      <c r="Z89" s="1706"/>
      <c r="AA89" s="1706"/>
      <c r="AB89" s="1706"/>
      <c r="AC89" s="1706"/>
      <c r="AD89" s="1706"/>
      <c r="AE89" s="1706"/>
      <c r="AF89" s="1706"/>
      <c r="AG89" s="1706"/>
      <c r="AH89" s="1706"/>
      <c r="AI89" s="1806"/>
      <c r="AJ89" s="427"/>
      <c r="AK89" s="456"/>
      <c r="AL89" s="452"/>
      <c r="AM89" s="452"/>
      <c r="AN89" s="452"/>
    </row>
    <row r="90" spans="3:51" ht="9.9499999999999993" hidden="1" customHeight="1">
      <c r="C90" s="409" t="str">
        <f t="shared" si="2"/>
        <v>－</v>
      </c>
      <c r="E90" s="408"/>
      <c r="F90" s="408"/>
      <c r="G90" s="408"/>
      <c r="H90" s="408"/>
      <c r="I90" s="453"/>
      <c r="J90" s="453"/>
      <c r="K90" s="453"/>
      <c r="L90" s="453"/>
      <c r="M90" s="453"/>
      <c r="N90" s="453"/>
      <c r="O90" s="453"/>
      <c r="P90" s="453"/>
      <c r="Q90" s="453"/>
      <c r="R90" s="453"/>
      <c r="S90" s="453"/>
      <c r="T90" s="453"/>
      <c r="U90" s="453"/>
      <c r="V90" s="453"/>
      <c r="W90" s="453"/>
      <c r="X90" s="453"/>
      <c r="Y90" s="453"/>
      <c r="Z90" s="453"/>
      <c r="AA90" s="452"/>
      <c r="AB90" s="427"/>
      <c r="AC90" s="427"/>
      <c r="AD90" s="427"/>
      <c r="AG90" s="427"/>
      <c r="AI90" s="452"/>
      <c r="AJ90" s="452"/>
      <c r="AK90" s="452"/>
      <c r="AL90" s="452"/>
      <c r="AM90" s="452"/>
      <c r="AN90" s="452"/>
    </row>
    <row r="91" spans="3:51" ht="13.5" hidden="1">
      <c r="C91" s="409" t="str">
        <f t="shared" si="2"/>
        <v>－</v>
      </c>
      <c r="E91" s="408"/>
      <c r="F91" s="453" t="s">
        <v>813</v>
      </c>
      <c r="G91" s="408"/>
      <c r="H91" s="408"/>
      <c r="I91" s="453"/>
      <c r="J91" s="453"/>
      <c r="K91" s="453"/>
      <c r="L91" s="453"/>
      <c r="M91" s="453"/>
      <c r="N91" s="453"/>
      <c r="O91" s="453"/>
      <c r="P91" s="453"/>
      <c r="Q91" s="453"/>
      <c r="R91" s="453"/>
      <c r="S91" s="453"/>
      <c r="T91" s="453"/>
      <c r="U91" s="453"/>
      <c r="V91" s="453"/>
      <c r="W91" s="453"/>
      <c r="X91" s="453"/>
      <c r="Y91" s="453"/>
      <c r="Z91" s="453"/>
      <c r="AA91" s="452"/>
      <c r="AB91" s="427"/>
      <c r="AC91" s="427"/>
      <c r="AD91" s="427"/>
      <c r="AF91" s="427"/>
      <c r="AG91" s="427"/>
      <c r="AI91" s="452"/>
      <c r="AJ91" s="452"/>
      <c r="AK91" s="452"/>
      <c r="AL91" s="452"/>
      <c r="AM91" s="452"/>
      <c r="AN91" s="452"/>
    </row>
    <row r="92" spans="3:51" ht="12.75" hidden="1" customHeight="1">
      <c r="C92" s="409" t="str">
        <f t="shared" si="2"/>
        <v>－</v>
      </c>
      <c r="E92" s="408"/>
      <c r="F92" s="1699" t="s">
        <v>814</v>
      </c>
      <c r="G92" s="1700"/>
      <c r="H92" s="1700"/>
      <c r="I92" s="1700"/>
      <c r="J92" s="1700"/>
      <c r="K92" s="1700"/>
      <c r="L92" s="1700"/>
      <c r="M92" s="1700"/>
      <c r="N92" s="1700"/>
      <c r="O92" s="1700"/>
      <c r="P92" s="1700"/>
      <c r="Q92" s="1700"/>
      <c r="R92" s="1700"/>
      <c r="S92" s="1700"/>
      <c r="T92" s="1700"/>
      <c r="U92" s="1700"/>
      <c r="V92" s="1700"/>
      <c r="W92" s="1700"/>
      <c r="X92" s="1700"/>
      <c r="Y92" s="1700"/>
      <c r="Z92" s="1700"/>
      <c r="AA92" s="1700"/>
      <c r="AB92" s="1700"/>
      <c r="AC92" s="1700"/>
      <c r="AD92" s="1701"/>
      <c r="AF92" s="1555" t="s">
        <v>811</v>
      </c>
      <c r="AG92" s="1520"/>
      <c r="AH92" s="1520"/>
      <c r="AI92" s="1520"/>
      <c r="AJ92" s="1811">
        <f>COUNTIF(AJ75:AM89,"○")</f>
        <v>0</v>
      </c>
      <c r="AK92" s="1812"/>
      <c r="AL92" s="1812"/>
      <c r="AM92" s="1813"/>
      <c r="AN92" s="452"/>
    </row>
    <row r="93" spans="3:51" ht="13.5" hidden="1" customHeight="1" thickBot="1">
      <c r="C93" s="409" t="str">
        <f t="shared" si="2"/>
        <v>－</v>
      </c>
      <c r="E93" s="408"/>
      <c r="F93" s="1702"/>
      <c r="G93" s="1703"/>
      <c r="H93" s="1703"/>
      <c r="I93" s="1703"/>
      <c r="J93" s="1703"/>
      <c r="K93" s="1703"/>
      <c r="L93" s="1703"/>
      <c r="M93" s="1703"/>
      <c r="N93" s="1703"/>
      <c r="O93" s="1703"/>
      <c r="P93" s="1703"/>
      <c r="Q93" s="1703"/>
      <c r="R93" s="1703"/>
      <c r="S93" s="1703"/>
      <c r="T93" s="1703"/>
      <c r="U93" s="1703"/>
      <c r="V93" s="1703"/>
      <c r="W93" s="1703"/>
      <c r="X93" s="1703"/>
      <c r="Y93" s="1703"/>
      <c r="Z93" s="1703"/>
      <c r="AA93" s="1703"/>
      <c r="AB93" s="1703"/>
      <c r="AC93" s="1703"/>
      <c r="AD93" s="1704"/>
      <c r="AF93" s="1705"/>
      <c r="AG93" s="1706"/>
      <c r="AH93" s="1706"/>
      <c r="AI93" s="1706"/>
      <c r="AJ93" s="1814"/>
      <c r="AK93" s="1815"/>
      <c r="AL93" s="1815"/>
      <c r="AM93" s="1816"/>
      <c r="AN93" s="452"/>
    </row>
    <row r="94" spans="3:51" ht="13.5" hidden="1" customHeight="1" thickBot="1">
      <c r="C94" s="409" t="str">
        <f t="shared" si="2"/>
        <v>－</v>
      </c>
      <c r="E94" s="408"/>
      <c r="F94" s="408"/>
      <c r="G94" s="408"/>
      <c r="H94" s="408"/>
      <c r="I94" s="453"/>
      <c r="J94" s="453"/>
      <c r="K94" s="453"/>
      <c r="L94" s="453"/>
      <c r="M94" s="453"/>
      <c r="N94" s="453"/>
      <c r="O94" s="453"/>
      <c r="P94" s="453"/>
      <c r="Q94" s="453"/>
      <c r="R94" s="453"/>
      <c r="S94" s="453"/>
      <c r="T94" s="453"/>
      <c r="U94" s="453"/>
      <c r="V94" s="453"/>
      <c r="W94" s="453"/>
      <c r="X94" s="453"/>
      <c r="Y94" s="453"/>
      <c r="Z94" s="453"/>
      <c r="AA94" s="452"/>
      <c r="AB94" s="427"/>
      <c r="AC94" s="427"/>
      <c r="AD94" s="427"/>
      <c r="AN94" s="452"/>
    </row>
    <row r="95" spans="3:51" ht="14.25" hidden="1" thickBot="1">
      <c r="C95" s="494" t="str">
        <f>IF(C5="－","－",IF(OR(①入力票!C10="４社ＪＶ",①入力票!C10="５社ＪＶ"),"○","－"))</f>
        <v>－</v>
      </c>
      <c r="E95" s="452" t="s">
        <v>756</v>
      </c>
      <c r="F95" s="408"/>
      <c r="G95" s="408"/>
      <c r="H95" s="408"/>
      <c r="I95" s="408"/>
      <c r="J95" s="408"/>
      <c r="K95" s="452"/>
      <c r="L95" s="452"/>
      <c r="M95" s="452"/>
      <c r="N95" s="452"/>
      <c r="O95" s="452"/>
      <c r="P95" s="452"/>
      <c r="Q95" s="452"/>
      <c r="R95" s="452"/>
      <c r="S95" s="452"/>
      <c r="T95" s="452"/>
      <c r="U95" s="452"/>
      <c r="V95" s="452"/>
      <c r="W95" s="452"/>
      <c r="X95" s="452"/>
      <c r="Y95" s="452"/>
      <c r="Z95" s="452"/>
      <c r="AA95" s="452"/>
      <c r="AB95" s="452"/>
      <c r="AC95" s="452"/>
      <c r="AD95" s="452"/>
      <c r="AE95" s="452"/>
      <c r="AF95" s="452"/>
      <c r="AG95" s="452"/>
      <c r="AH95" s="452"/>
      <c r="AI95" s="452"/>
      <c r="AJ95" s="452"/>
      <c r="AK95" s="452"/>
      <c r="AL95" s="452"/>
      <c r="AM95" s="452"/>
      <c r="AN95" s="452"/>
    </row>
    <row r="96" spans="3:51" ht="17.25" hidden="1" customHeight="1">
      <c r="C96" s="409" t="str">
        <f>$C$95</f>
        <v>－</v>
      </c>
      <c r="E96" s="1586" t="s">
        <v>773</v>
      </c>
      <c r="F96" s="1587"/>
      <c r="G96" s="1587"/>
      <c r="H96" s="1587"/>
      <c r="I96" s="1587"/>
      <c r="J96" s="1588"/>
      <c r="K96" s="1780" t="str">
        <f>IF('様式7-1'!K97="","様式7-1に入力してください！！",'様式7-1'!K97)</f>
        <v>様式7-1に入力してください！！</v>
      </c>
      <c r="L96" s="1781"/>
      <c r="M96" s="1781"/>
      <c r="N96" s="1781"/>
      <c r="O96" s="1781"/>
      <c r="P96" s="1781"/>
      <c r="Q96" s="1781"/>
      <c r="R96" s="1781"/>
      <c r="S96" s="1781"/>
      <c r="T96" s="1781"/>
      <c r="U96" s="1781"/>
      <c r="V96" s="1781"/>
      <c r="W96" s="1781"/>
      <c r="X96" s="1781"/>
      <c r="Y96" s="1781"/>
      <c r="Z96" s="1781"/>
      <c r="AA96" s="1781"/>
      <c r="AB96" s="1781"/>
      <c r="AC96" s="1781"/>
      <c r="AD96" s="1781"/>
      <c r="AE96" s="1782"/>
      <c r="AG96" s="427"/>
      <c r="AI96" s="452"/>
      <c r="AJ96" s="452"/>
      <c r="AK96" s="452"/>
      <c r="AL96" s="452"/>
      <c r="AM96" s="452"/>
      <c r="AN96" s="452"/>
    </row>
    <row r="97" spans="3:51" ht="17.25" hidden="1" customHeight="1">
      <c r="C97" s="409" t="str">
        <f t="shared" ref="C97:C119" si="3">$C$95</f>
        <v>－</v>
      </c>
      <c r="E97" s="1792" t="s">
        <v>204</v>
      </c>
      <c r="F97" s="1793"/>
      <c r="G97" s="1793"/>
      <c r="H97" s="1793"/>
      <c r="I97" s="1793"/>
      <c r="J97" s="1794"/>
      <c r="K97" s="1685"/>
      <c r="L97" s="1686"/>
      <c r="M97" s="1686"/>
      <c r="N97" s="1686"/>
      <c r="O97" s="1686"/>
      <c r="P97" s="1686"/>
      <c r="Q97" s="1686"/>
      <c r="R97" s="1686"/>
      <c r="S97" s="1686"/>
      <c r="T97" s="1686"/>
      <c r="U97" s="1686"/>
      <c r="V97" s="1686"/>
      <c r="W97" s="480"/>
      <c r="X97" s="463" t="s">
        <v>818</v>
      </c>
      <c r="Y97" s="463"/>
      <c r="Z97" s="463"/>
      <c r="AA97" s="463"/>
      <c r="AB97" s="463"/>
      <c r="AC97" s="463"/>
      <c r="AD97" s="463"/>
      <c r="AE97" s="464"/>
      <c r="AG97" s="427"/>
      <c r="AI97" s="452"/>
      <c r="AJ97" s="452"/>
      <c r="AK97" s="452"/>
      <c r="AL97" s="452"/>
      <c r="AM97" s="452"/>
      <c r="AN97" s="452"/>
    </row>
    <row r="98" spans="3:51" s="455" customFormat="1" ht="15" hidden="1" customHeight="1">
      <c r="C98" s="409" t="str">
        <f t="shared" si="3"/>
        <v>－</v>
      </c>
      <c r="E98" s="407"/>
      <c r="F98" s="407"/>
      <c r="G98" s="407"/>
      <c r="H98" s="407"/>
      <c r="I98" s="407"/>
      <c r="J98" s="407"/>
      <c r="K98" s="453"/>
      <c r="L98" s="453"/>
      <c r="M98" s="453"/>
      <c r="N98" s="453"/>
      <c r="O98" s="453"/>
      <c r="P98" s="453"/>
      <c r="Q98" s="453"/>
      <c r="R98" s="453"/>
      <c r="S98" s="453"/>
      <c r="T98" s="453"/>
      <c r="U98" s="453"/>
      <c r="V98" s="453"/>
      <c r="W98" s="453"/>
      <c r="X98" s="453"/>
      <c r="Y98" s="453"/>
      <c r="Z98" s="453"/>
      <c r="AA98" s="456"/>
      <c r="AB98" s="427"/>
      <c r="AC98" s="466"/>
      <c r="AD98" s="466"/>
      <c r="AE98" s="466"/>
      <c r="AF98" s="396"/>
      <c r="AG98" s="427"/>
      <c r="AH98" s="405"/>
      <c r="AI98" s="452"/>
      <c r="AJ98" s="456"/>
      <c r="AK98" s="456"/>
      <c r="AL98" s="456"/>
      <c r="AM98" s="456"/>
      <c r="AN98" s="456"/>
    </row>
    <row r="99" spans="3:51" ht="17.25" hidden="1" customHeight="1">
      <c r="C99" s="409" t="str">
        <f t="shared" si="3"/>
        <v>－</v>
      </c>
      <c r="E99" s="1795" t="s">
        <v>758</v>
      </c>
      <c r="F99" s="1730" t="s">
        <v>759</v>
      </c>
      <c r="G99" s="1731"/>
      <c r="H99" s="1731"/>
      <c r="I99" s="1731"/>
      <c r="J99" s="1732"/>
      <c r="K99" s="1716" t="str">
        <f>IF(K97="","",IF(K97="実績有り","実績有り","実績無し"))</f>
        <v/>
      </c>
      <c r="L99" s="1717"/>
      <c r="M99" s="1717"/>
      <c r="N99" s="1717"/>
      <c r="O99" s="1717"/>
      <c r="P99" s="1717"/>
      <c r="Q99" s="1717"/>
      <c r="R99" s="1717"/>
      <c r="S99" s="1717"/>
      <c r="T99" s="1717"/>
      <c r="U99" s="1717"/>
      <c r="V99" s="1717"/>
      <c r="W99" s="481"/>
      <c r="X99" s="499"/>
      <c r="Y99" s="481"/>
      <c r="Z99" s="481"/>
      <c r="AA99" s="483"/>
      <c r="AB99" s="484"/>
      <c r="AC99" s="484"/>
      <c r="AD99" s="484"/>
      <c r="AE99" s="484"/>
      <c r="AF99" s="507"/>
      <c r="AG99" s="484"/>
      <c r="AH99" s="507"/>
      <c r="AI99" s="508"/>
      <c r="AJ99" s="427"/>
      <c r="AK99" s="456"/>
      <c r="AL99" s="452"/>
      <c r="AM99" s="452"/>
      <c r="AN99" s="452"/>
    </row>
    <row r="100" spans="3:51" ht="17.25" hidden="1" customHeight="1">
      <c r="C100" s="409" t="str">
        <f t="shared" si="3"/>
        <v>－</v>
      </c>
      <c r="E100" s="1796"/>
      <c r="F100" s="1718" t="s">
        <v>762</v>
      </c>
      <c r="G100" s="1719"/>
      <c r="H100" s="1719"/>
      <c r="I100" s="1719"/>
      <c r="J100" s="1720"/>
      <c r="K100" s="1797"/>
      <c r="L100" s="1798"/>
      <c r="M100" s="1798"/>
      <c r="N100" s="1798"/>
      <c r="O100" s="1798"/>
      <c r="P100" s="1798"/>
      <c r="Q100" s="1798"/>
      <c r="R100" s="1798"/>
      <c r="S100" s="1798"/>
      <c r="T100" s="1798"/>
      <c r="U100" s="1798"/>
      <c r="V100" s="1798"/>
      <c r="W100" s="1798"/>
      <c r="X100" s="1798"/>
      <c r="Y100" s="1798"/>
      <c r="Z100" s="1798"/>
      <c r="AA100" s="1798"/>
      <c r="AB100" s="1798"/>
      <c r="AC100" s="1798"/>
      <c r="AD100" s="1798"/>
      <c r="AE100" s="1798"/>
      <c r="AF100" s="1798"/>
      <c r="AG100" s="1798"/>
      <c r="AH100" s="1798"/>
      <c r="AI100" s="1799"/>
      <c r="AJ100" s="1698" t="str">
        <f>IF(K99="実績無し","実績無し",IF(AX104="×","未入力箇所有り",IF(AW104="×","期間が違います","○")))</f>
        <v>未入力箇所有り</v>
      </c>
      <c r="AK100" s="1698"/>
      <c r="AL100" s="1698"/>
      <c r="AM100" s="1698"/>
      <c r="AN100" s="485"/>
    </row>
    <row r="101" spans="3:51" ht="30" hidden="1" customHeight="1">
      <c r="C101" s="409" t="str">
        <f t="shared" si="3"/>
        <v>－</v>
      </c>
      <c r="E101" s="1796"/>
      <c r="F101" s="1817" t="s">
        <v>816</v>
      </c>
      <c r="G101" s="1719"/>
      <c r="H101" s="1719"/>
      <c r="I101" s="1719"/>
      <c r="J101" s="1720"/>
      <c r="K101" s="1818"/>
      <c r="L101" s="1819"/>
      <c r="M101" s="1819"/>
      <c r="N101" s="1819"/>
      <c r="O101" s="1819"/>
      <c r="P101" s="1819"/>
      <c r="Q101" s="1819"/>
      <c r="R101" s="1819"/>
      <c r="S101" s="1819"/>
      <c r="T101" s="1819"/>
      <c r="U101" s="1819"/>
      <c r="V101" s="1819"/>
      <c r="W101" s="1819"/>
      <c r="X101" s="1819"/>
      <c r="Y101" s="1819"/>
      <c r="Z101" s="1819"/>
      <c r="AA101" s="1819"/>
      <c r="AB101" s="1819"/>
      <c r="AC101" s="1819"/>
      <c r="AD101" s="1819"/>
      <c r="AE101" s="1819"/>
      <c r="AF101" s="1819"/>
      <c r="AG101" s="1819"/>
      <c r="AH101" s="1819"/>
      <c r="AI101" s="1820"/>
      <c r="AJ101" s="1698"/>
      <c r="AK101" s="1698"/>
      <c r="AL101" s="1698"/>
      <c r="AM101" s="1698"/>
      <c r="AN101" s="485"/>
    </row>
    <row r="102" spans="3:51" ht="17.25" hidden="1" customHeight="1">
      <c r="C102" s="409" t="str">
        <f t="shared" si="3"/>
        <v>－</v>
      </c>
      <c r="E102" s="1796"/>
      <c r="F102" s="1824" t="str">
        <f>IF($P$15="あり",$T$15,"契約金額（税込）")</f>
        <v>契約金額（税込）</v>
      </c>
      <c r="G102" s="1825"/>
      <c r="H102" s="1825"/>
      <c r="I102" s="1825"/>
      <c r="J102" s="1826"/>
      <c r="K102" s="1821"/>
      <c r="L102" s="1822"/>
      <c r="M102" s="1822"/>
      <c r="N102" s="1822"/>
      <c r="O102" s="1822"/>
      <c r="P102" s="1822"/>
      <c r="Q102" s="1822"/>
      <c r="R102" s="1822"/>
      <c r="S102" s="1822"/>
      <c r="T102" s="1822"/>
      <c r="U102" s="1822"/>
      <c r="V102" s="1822"/>
      <c r="W102" s="1822"/>
      <c r="X102" s="1822"/>
      <c r="Y102" s="1822"/>
      <c r="Z102" s="509" t="s">
        <v>806</v>
      </c>
      <c r="AA102" s="509"/>
      <c r="AB102" s="509"/>
      <c r="AC102" s="509"/>
      <c r="AD102" s="509"/>
      <c r="AE102" s="509"/>
      <c r="AF102" s="509"/>
      <c r="AG102" s="509"/>
      <c r="AH102" s="509"/>
      <c r="AI102" s="510"/>
      <c r="AJ102" s="1698"/>
      <c r="AK102" s="1698"/>
      <c r="AL102" s="1698"/>
      <c r="AM102" s="1698"/>
      <c r="AN102" s="485"/>
      <c r="AW102" s="471" t="s">
        <v>821</v>
      </c>
      <c r="AX102" s="471" t="s">
        <v>820</v>
      </c>
      <c r="AY102" s="665" t="s">
        <v>1145</v>
      </c>
    </row>
    <row r="103" spans="3:51" ht="17.25" hidden="1" customHeight="1">
      <c r="C103" s="409" t="str">
        <f t="shared" si="3"/>
        <v>－</v>
      </c>
      <c r="E103" s="1796"/>
      <c r="F103" s="1824" t="s">
        <v>1067</v>
      </c>
      <c r="G103" s="1827"/>
      <c r="H103" s="1827"/>
      <c r="I103" s="1827"/>
      <c r="J103" s="1828"/>
      <c r="K103" s="1821"/>
      <c r="L103" s="1829"/>
      <c r="M103" s="1829"/>
      <c r="N103" s="1829"/>
      <c r="O103" s="1829"/>
      <c r="P103" s="1829"/>
      <c r="Q103" s="1829"/>
      <c r="R103" s="1829"/>
      <c r="S103" s="1829"/>
      <c r="T103" s="1829"/>
      <c r="U103" s="1829"/>
      <c r="V103" s="1829"/>
      <c r="W103" s="1829"/>
      <c r="X103" s="1829"/>
      <c r="Y103" s="1829"/>
      <c r="Z103" s="1829"/>
      <c r="AA103" s="1829"/>
      <c r="AB103" s="1829"/>
      <c r="AC103" s="1829"/>
      <c r="AD103" s="1829"/>
      <c r="AE103" s="1829"/>
      <c r="AF103" s="1829"/>
      <c r="AG103" s="1829"/>
      <c r="AH103" s="1829"/>
      <c r="AI103" s="1830"/>
      <c r="AJ103" s="1698"/>
      <c r="AK103" s="1698"/>
      <c r="AL103" s="1698"/>
      <c r="AM103" s="1698"/>
      <c r="AN103" s="485"/>
      <c r="AW103" s="471"/>
      <c r="AX103" s="471"/>
      <c r="AY103" s="665"/>
    </row>
    <row r="104" spans="3:51" ht="17.25" hidden="1" customHeight="1">
      <c r="C104" s="409" t="str">
        <f t="shared" si="3"/>
        <v>－</v>
      </c>
      <c r="E104" s="1796"/>
      <c r="F104" s="1718" t="s">
        <v>764</v>
      </c>
      <c r="G104" s="1719"/>
      <c r="H104" s="1719"/>
      <c r="I104" s="1719"/>
      <c r="J104" s="1720"/>
      <c r="K104" s="670" t="s">
        <v>929</v>
      </c>
      <c r="L104" s="1810"/>
      <c r="M104" s="1810"/>
      <c r="N104" s="511" t="s">
        <v>5</v>
      </c>
      <c r="O104" s="1810"/>
      <c r="P104" s="1810"/>
      <c r="Q104" s="511" t="s">
        <v>493</v>
      </c>
      <c r="R104" s="1810"/>
      <c r="S104" s="1810"/>
      <c r="T104" s="511" t="s">
        <v>7</v>
      </c>
      <c r="U104" s="511" t="s">
        <v>807</v>
      </c>
      <c r="V104" s="673" t="s">
        <v>929</v>
      </c>
      <c r="W104" s="1810"/>
      <c r="X104" s="1810"/>
      <c r="Y104" s="511" t="s">
        <v>5</v>
      </c>
      <c r="Z104" s="1810"/>
      <c r="AA104" s="1810"/>
      <c r="AB104" s="511" t="s">
        <v>493</v>
      </c>
      <c r="AC104" s="1810"/>
      <c r="AD104" s="1810"/>
      <c r="AE104" s="1809" t="s">
        <v>7</v>
      </c>
      <c r="AF104" s="1722"/>
      <c r="AG104" s="1722"/>
      <c r="AH104" s="1722"/>
      <c r="AI104" s="1723"/>
      <c r="AJ104" s="1698"/>
      <c r="AK104" s="1698"/>
      <c r="AL104" s="1698"/>
      <c r="AM104" s="1698"/>
      <c r="AN104" s="485"/>
      <c r="AU104" s="487" t="s">
        <v>785</v>
      </c>
      <c r="AV104" s="504" t="str">
        <f>IF(AY104=1,IF(V104="Ｈ",DATE(W104+1988,Z104,AC104),DATE(W104+2018,Z104,AC104)),"空欄あり")</f>
        <v>空欄あり</v>
      </c>
      <c r="AW104" s="488" t="str">
        <f>IF(AND(AV104&gt;=$AV$17,AV104&lt;=$AX$17),"○","×")</f>
        <v>×</v>
      </c>
      <c r="AX104" s="471" t="str">
        <f>IF(OR(K99="",K100="",K101="",K102="",L104="",O104="",R104="",W104="",Z104="",AC104="",K105="",K103=""),"×","○")</f>
        <v>×</v>
      </c>
      <c r="AY104" s="665">
        <f>IF(OR(K99="",K100="",K101="",K102="",L104="",O104="",R104="",W104="",Z104="",AC104="",K105="",K103=""),0,1)</f>
        <v>0</v>
      </c>
    </row>
    <row r="105" spans="3:51" ht="17.25" hidden="1" customHeight="1">
      <c r="C105" s="409" t="str">
        <f t="shared" si="3"/>
        <v>－</v>
      </c>
      <c r="E105" s="1796"/>
      <c r="F105" s="1800" t="s">
        <v>808</v>
      </c>
      <c r="G105" s="1801"/>
      <c r="H105" s="1801"/>
      <c r="I105" s="1801"/>
      <c r="J105" s="1802"/>
      <c r="K105" s="1807"/>
      <c r="L105" s="1808"/>
      <c r="M105" s="1808"/>
      <c r="N105" s="1808"/>
      <c r="O105" s="1808"/>
      <c r="P105" s="1808"/>
      <c r="Q105" s="1808"/>
      <c r="R105" s="1808"/>
      <c r="S105" s="1808"/>
      <c r="T105" s="1808"/>
      <c r="U105" s="1808"/>
      <c r="V105" s="1808"/>
      <c r="W105" s="1808"/>
      <c r="X105" s="1808"/>
      <c r="Y105" s="1808"/>
      <c r="Z105" s="512"/>
      <c r="AA105" s="513" t="s">
        <v>819</v>
      </c>
      <c r="AB105" s="512"/>
      <c r="AC105" s="514"/>
      <c r="AD105" s="513"/>
      <c r="AE105" s="514"/>
      <c r="AF105" s="512"/>
      <c r="AG105" s="514"/>
      <c r="AH105" s="512"/>
      <c r="AI105" s="515"/>
      <c r="AJ105" s="427"/>
      <c r="AK105" s="456"/>
      <c r="AL105" s="452"/>
      <c r="AM105" s="452"/>
      <c r="AN105" s="452"/>
    </row>
    <row r="106" spans="3:51" ht="17.25" hidden="1" customHeight="1">
      <c r="C106" s="409" t="str">
        <f t="shared" si="3"/>
        <v>－</v>
      </c>
      <c r="E106" s="1796"/>
      <c r="F106" s="1803"/>
      <c r="G106" s="1804"/>
      <c r="H106" s="1804"/>
      <c r="I106" s="1804"/>
      <c r="J106" s="1805"/>
      <c r="K106" s="1705"/>
      <c r="L106" s="1706"/>
      <c r="M106" s="1706"/>
      <c r="N106" s="1706"/>
      <c r="O106" s="1706"/>
      <c r="P106" s="1706"/>
      <c r="Q106" s="1706"/>
      <c r="R106" s="1706"/>
      <c r="S106" s="1706"/>
      <c r="T106" s="1706"/>
      <c r="U106" s="1706"/>
      <c r="V106" s="1706"/>
      <c r="W106" s="1706"/>
      <c r="X106" s="1706"/>
      <c r="Y106" s="1706"/>
      <c r="Z106" s="1706"/>
      <c r="AA106" s="1706"/>
      <c r="AB106" s="1706"/>
      <c r="AC106" s="1706"/>
      <c r="AD106" s="1706"/>
      <c r="AE106" s="1706"/>
      <c r="AF106" s="1706"/>
      <c r="AG106" s="1706"/>
      <c r="AH106" s="1706"/>
      <c r="AI106" s="1806"/>
      <c r="AJ106" s="427"/>
      <c r="AK106" s="456"/>
      <c r="AL106" s="452"/>
      <c r="AM106" s="452"/>
      <c r="AN106" s="452"/>
    </row>
    <row r="107" spans="3:51" ht="17.25" hidden="1" customHeight="1">
      <c r="C107" s="409" t="str">
        <f t="shared" si="3"/>
        <v>－</v>
      </c>
      <c r="E107" s="1795" t="s">
        <v>765</v>
      </c>
      <c r="F107" s="1730" t="s">
        <v>759</v>
      </c>
      <c r="G107" s="1731"/>
      <c r="H107" s="1731"/>
      <c r="I107" s="1731"/>
      <c r="J107" s="1732"/>
      <c r="K107" s="1714"/>
      <c r="L107" s="1715"/>
      <c r="M107" s="1715"/>
      <c r="N107" s="1715"/>
      <c r="O107" s="1715"/>
      <c r="P107" s="1715"/>
      <c r="Q107" s="1715"/>
      <c r="R107" s="1715"/>
      <c r="S107" s="1715"/>
      <c r="T107" s="1715"/>
      <c r="U107" s="1715"/>
      <c r="V107" s="1715"/>
      <c r="W107" s="481"/>
      <c r="X107" s="499" t="s">
        <v>819</v>
      </c>
      <c r="Y107" s="481"/>
      <c r="Z107" s="481"/>
      <c r="AA107" s="483"/>
      <c r="AB107" s="484"/>
      <c r="AC107" s="484"/>
      <c r="AD107" s="484"/>
      <c r="AE107" s="484"/>
      <c r="AF107" s="507"/>
      <c r="AG107" s="484"/>
      <c r="AH107" s="507"/>
      <c r="AI107" s="508"/>
      <c r="AJ107" s="427"/>
      <c r="AK107" s="456"/>
      <c r="AL107" s="452"/>
      <c r="AM107" s="452"/>
      <c r="AN107" s="452"/>
    </row>
    <row r="108" spans="3:51" ht="17.25" hidden="1" customHeight="1">
      <c r="C108" s="409" t="str">
        <f t="shared" si="3"/>
        <v>－</v>
      </c>
      <c r="E108" s="1796"/>
      <c r="F108" s="1718" t="s">
        <v>762</v>
      </c>
      <c r="G108" s="1719"/>
      <c r="H108" s="1719"/>
      <c r="I108" s="1719"/>
      <c r="J108" s="1720"/>
      <c r="K108" s="1797"/>
      <c r="L108" s="1798"/>
      <c r="M108" s="1798"/>
      <c r="N108" s="1798"/>
      <c r="O108" s="1798"/>
      <c r="P108" s="1798"/>
      <c r="Q108" s="1798"/>
      <c r="R108" s="1798"/>
      <c r="S108" s="1798"/>
      <c r="T108" s="1798"/>
      <c r="U108" s="1798"/>
      <c r="V108" s="1798"/>
      <c r="W108" s="1798"/>
      <c r="X108" s="1798"/>
      <c r="Y108" s="1798"/>
      <c r="Z108" s="1798"/>
      <c r="AA108" s="1798"/>
      <c r="AB108" s="1798"/>
      <c r="AC108" s="1798"/>
      <c r="AD108" s="1798"/>
      <c r="AE108" s="1798"/>
      <c r="AF108" s="1798"/>
      <c r="AG108" s="1798"/>
      <c r="AH108" s="1798"/>
      <c r="AI108" s="1799"/>
      <c r="AJ108" s="1698" t="str">
        <f>IF(K97="実績無し","実績無し",IF(K107="実績無し","実績無し",IF(AX112="×","未入力箇所有り",IF(AW112="×","期間が違います","○"))))</f>
        <v>未入力箇所有り</v>
      </c>
      <c r="AK108" s="1698"/>
      <c r="AL108" s="1698"/>
      <c r="AM108" s="1698"/>
      <c r="AN108" s="485"/>
    </row>
    <row r="109" spans="3:51" ht="30" hidden="1" customHeight="1">
      <c r="C109" s="409" t="str">
        <f t="shared" si="3"/>
        <v>－</v>
      </c>
      <c r="E109" s="1796"/>
      <c r="F109" s="1817" t="s">
        <v>816</v>
      </c>
      <c r="G109" s="1719"/>
      <c r="H109" s="1719"/>
      <c r="I109" s="1719"/>
      <c r="J109" s="1720"/>
      <c r="K109" s="1818"/>
      <c r="L109" s="1819"/>
      <c r="M109" s="1819"/>
      <c r="N109" s="1819"/>
      <c r="O109" s="1819"/>
      <c r="P109" s="1819"/>
      <c r="Q109" s="1819"/>
      <c r="R109" s="1819"/>
      <c r="S109" s="1819"/>
      <c r="T109" s="1819"/>
      <c r="U109" s="1819"/>
      <c r="V109" s="1819"/>
      <c r="W109" s="1819"/>
      <c r="X109" s="1819"/>
      <c r="Y109" s="1819"/>
      <c r="Z109" s="1819"/>
      <c r="AA109" s="1819"/>
      <c r="AB109" s="1819"/>
      <c r="AC109" s="1819"/>
      <c r="AD109" s="1819"/>
      <c r="AE109" s="1819"/>
      <c r="AF109" s="1819"/>
      <c r="AG109" s="1819"/>
      <c r="AH109" s="1819"/>
      <c r="AI109" s="1820"/>
      <c r="AJ109" s="1698"/>
      <c r="AK109" s="1698"/>
      <c r="AL109" s="1698"/>
      <c r="AM109" s="1698"/>
      <c r="AN109" s="485"/>
    </row>
    <row r="110" spans="3:51" ht="17.25" hidden="1" customHeight="1">
      <c r="C110" s="409" t="str">
        <f t="shared" si="3"/>
        <v>－</v>
      </c>
      <c r="E110" s="1796"/>
      <c r="F110" s="1824" t="str">
        <f>IF($P$15="あり",$T$15,"契約金額（税込）")</f>
        <v>契約金額（税込）</v>
      </c>
      <c r="G110" s="1825"/>
      <c r="H110" s="1825"/>
      <c r="I110" s="1825"/>
      <c r="J110" s="1826"/>
      <c r="K110" s="1821"/>
      <c r="L110" s="1822"/>
      <c r="M110" s="1822"/>
      <c r="N110" s="1822"/>
      <c r="O110" s="1822"/>
      <c r="P110" s="1822"/>
      <c r="Q110" s="1822"/>
      <c r="R110" s="1822"/>
      <c r="S110" s="1822"/>
      <c r="T110" s="1822"/>
      <c r="U110" s="1822"/>
      <c r="V110" s="1822"/>
      <c r="W110" s="1822"/>
      <c r="X110" s="1822"/>
      <c r="Y110" s="1822"/>
      <c r="Z110" s="509" t="s">
        <v>806</v>
      </c>
      <c r="AA110" s="509"/>
      <c r="AB110" s="509"/>
      <c r="AC110" s="509"/>
      <c r="AD110" s="509"/>
      <c r="AE110" s="509"/>
      <c r="AF110" s="509"/>
      <c r="AG110" s="509"/>
      <c r="AH110" s="509"/>
      <c r="AI110" s="510"/>
      <c r="AJ110" s="1698"/>
      <c r="AK110" s="1698"/>
      <c r="AL110" s="1698"/>
      <c r="AM110" s="1698"/>
      <c r="AN110" s="485"/>
      <c r="AW110" s="471" t="s">
        <v>821</v>
      </c>
      <c r="AX110" s="471" t="s">
        <v>820</v>
      </c>
      <c r="AY110" s="665" t="s">
        <v>1145</v>
      </c>
    </row>
    <row r="111" spans="3:51" ht="17.25" hidden="1" customHeight="1">
      <c r="C111" s="409" t="str">
        <f t="shared" si="3"/>
        <v>－</v>
      </c>
      <c r="E111" s="1796"/>
      <c r="F111" s="1824" t="s">
        <v>1067</v>
      </c>
      <c r="G111" s="1827"/>
      <c r="H111" s="1827"/>
      <c r="I111" s="1827"/>
      <c r="J111" s="1828"/>
      <c r="K111" s="1821"/>
      <c r="L111" s="1829"/>
      <c r="M111" s="1829"/>
      <c r="N111" s="1829"/>
      <c r="O111" s="1829"/>
      <c r="P111" s="1829"/>
      <c r="Q111" s="1829"/>
      <c r="R111" s="1829"/>
      <c r="S111" s="1829"/>
      <c r="T111" s="1829"/>
      <c r="U111" s="1829"/>
      <c r="V111" s="1829"/>
      <c r="W111" s="1829"/>
      <c r="X111" s="1829"/>
      <c r="Y111" s="1829"/>
      <c r="Z111" s="1829"/>
      <c r="AA111" s="1829"/>
      <c r="AB111" s="1829"/>
      <c r="AC111" s="1829"/>
      <c r="AD111" s="1829"/>
      <c r="AE111" s="1829"/>
      <c r="AF111" s="1829"/>
      <c r="AG111" s="1829"/>
      <c r="AH111" s="1829"/>
      <c r="AI111" s="1830"/>
      <c r="AJ111" s="1698"/>
      <c r="AK111" s="1698"/>
      <c r="AL111" s="1698"/>
      <c r="AM111" s="1698"/>
      <c r="AN111" s="485"/>
      <c r="AW111" s="471"/>
      <c r="AX111" s="471"/>
      <c r="AY111" s="665"/>
    </row>
    <row r="112" spans="3:51" ht="17.25" hidden="1" customHeight="1">
      <c r="C112" s="409" t="str">
        <f t="shared" si="3"/>
        <v>－</v>
      </c>
      <c r="E112" s="1796"/>
      <c r="F112" s="1718" t="s">
        <v>764</v>
      </c>
      <c r="G112" s="1719"/>
      <c r="H112" s="1719"/>
      <c r="I112" s="1719"/>
      <c r="J112" s="1720"/>
      <c r="K112" s="670" t="s">
        <v>929</v>
      </c>
      <c r="L112" s="1810"/>
      <c r="M112" s="1810"/>
      <c r="N112" s="511" t="s">
        <v>5</v>
      </c>
      <c r="O112" s="1810"/>
      <c r="P112" s="1810"/>
      <c r="Q112" s="511" t="s">
        <v>493</v>
      </c>
      <c r="R112" s="1810"/>
      <c r="S112" s="1810"/>
      <c r="T112" s="511" t="s">
        <v>7</v>
      </c>
      <c r="U112" s="511" t="s">
        <v>807</v>
      </c>
      <c r="V112" s="673" t="s">
        <v>929</v>
      </c>
      <c r="W112" s="1810"/>
      <c r="X112" s="1810"/>
      <c r="Y112" s="511" t="s">
        <v>5</v>
      </c>
      <c r="Z112" s="1810"/>
      <c r="AA112" s="1810"/>
      <c r="AB112" s="511" t="s">
        <v>493</v>
      </c>
      <c r="AC112" s="1810"/>
      <c r="AD112" s="1810"/>
      <c r="AE112" s="1809" t="s">
        <v>7</v>
      </c>
      <c r="AF112" s="1722"/>
      <c r="AG112" s="1722"/>
      <c r="AH112" s="1722"/>
      <c r="AI112" s="1723"/>
      <c r="AJ112" s="1698"/>
      <c r="AK112" s="1698"/>
      <c r="AL112" s="1698"/>
      <c r="AM112" s="1698"/>
      <c r="AN112" s="485"/>
      <c r="AU112" s="487" t="s">
        <v>785</v>
      </c>
      <c r="AV112" s="504" t="str">
        <f>IF(AY112=1,IF(V112="Ｈ",DATE(W112+1988,Z112,AC112),DATE(W112+2018,Z112,AC112)),"空欄あり")</f>
        <v>空欄あり</v>
      </c>
      <c r="AW112" s="488" t="str">
        <f>IF(AND(AV112&gt;=$AV$17,AV112&lt;=$AX$17),"○","×")</f>
        <v>×</v>
      </c>
      <c r="AX112" s="471" t="str">
        <f>IF(OR(K107="",K108="",K109="",K110="",L112="",O112="",R112="",W112="",Z112="",AC112="",K113="",K111=""),"×","○")</f>
        <v>×</v>
      </c>
      <c r="AY112" s="665">
        <f>IF(OR(K107="",K108="",K109="",K110="",L112="",O112="",R112="",W112="",Z112="",AC112="",K113="",K111=""),0,1)</f>
        <v>0</v>
      </c>
    </row>
    <row r="113" spans="3:51" ht="17.25" hidden="1" customHeight="1">
      <c r="C113" s="409" t="str">
        <f t="shared" si="3"/>
        <v>－</v>
      </c>
      <c r="E113" s="1796"/>
      <c r="F113" s="1800" t="s">
        <v>808</v>
      </c>
      <c r="G113" s="1801"/>
      <c r="H113" s="1801"/>
      <c r="I113" s="1801"/>
      <c r="J113" s="1802"/>
      <c r="K113" s="1807"/>
      <c r="L113" s="1808"/>
      <c r="M113" s="1808"/>
      <c r="N113" s="1808"/>
      <c r="O113" s="1808"/>
      <c r="P113" s="1808"/>
      <c r="Q113" s="1808"/>
      <c r="R113" s="1808"/>
      <c r="S113" s="1808"/>
      <c r="T113" s="1808"/>
      <c r="U113" s="1808"/>
      <c r="V113" s="1808"/>
      <c r="W113" s="1808"/>
      <c r="X113" s="1808"/>
      <c r="Y113" s="1808"/>
      <c r="Z113" s="512"/>
      <c r="AA113" s="513" t="s">
        <v>819</v>
      </c>
      <c r="AB113" s="512"/>
      <c r="AC113" s="514"/>
      <c r="AD113" s="513"/>
      <c r="AE113" s="514"/>
      <c r="AF113" s="512"/>
      <c r="AG113" s="514"/>
      <c r="AH113" s="512"/>
      <c r="AI113" s="515"/>
      <c r="AJ113" s="427"/>
      <c r="AK113" s="456"/>
      <c r="AL113" s="452"/>
      <c r="AM113" s="452"/>
      <c r="AN113" s="452"/>
    </row>
    <row r="114" spans="3:51" ht="17.25" hidden="1" customHeight="1">
      <c r="C114" s="409" t="str">
        <f t="shared" si="3"/>
        <v>－</v>
      </c>
      <c r="E114" s="1823"/>
      <c r="F114" s="1803"/>
      <c r="G114" s="1804"/>
      <c r="H114" s="1804"/>
      <c r="I114" s="1804"/>
      <c r="J114" s="1805"/>
      <c r="K114" s="1705"/>
      <c r="L114" s="1706"/>
      <c r="M114" s="1706"/>
      <c r="N114" s="1706"/>
      <c r="O114" s="1706"/>
      <c r="P114" s="1706"/>
      <c r="Q114" s="1706"/>
      <c r="R114" s="1706"/>
      <c r="S114" s="1706"/>
      <c r="T114" s="1706"/>
      <c r="U114" s="1706"/>
      <c r="V114" s="1706"/>
      <c r="W114" s="1706"/>
      <c r="X114" s="1706"/>
      <c r="Y114" s="1706"/>
      <c r="Z114" s="1706"/>
      <c r="AA114" s="1706"/>
      <c r="AB114" s="1706"/>
      <c r="AC114" s="1706"/>
      <c r="AD114" s="1706"/>
      <c r="AE114" s="1706"/>
      <c r="AF114" s="1706"/>
      <c r="AG114" s="1706"/>
      <c r="AH114" s="1706"/>
      <c r="AI114" s="1806"/>
      <c r="AJ114" s="427"/>
      <c r="AK114" s="456"/>
      <c r="AL114" s="452"/>
      <c r="AM114" s="452"/>
      <c r="AN114" s="452"/>
    </row>
    <row r="115" spans="3:51" ht="9.9499999999999993" hidden="1" customHeight="1">
      <c r="C115" s="409" t="str">
        <f t="shared" si="3"/>
        <v>－</v>
      </c>
      <c r="E115" s="408"/>
      <c r="F115" s="408"/>
      <c r="G115" s="408"/>
      <c r="H115" s="408"/>
      <c r="I115" s="453"/>
      <c r="J115" s="453"/>
      <c r="K115" s="453"/>
      <c r="L115" s="453"/>
      <c r="M115" s="453"/>
      <c r="N115" s="453"/>
      <c r="O115" s="453"/>
      <c r="P115" s="453"/>
      <c r="Q115" s="453"/>
      <c r="R115" s="453"/>
      <c r="S115" s="453"/>
      <c r="T115" s="453"/>
      <c r="U115" s="453"/>
      <c r="V115" s="453"/>
      <c r="W115" s="453"/>
      <c r="X115" s="453"/>
      <c r="Y115" s="453"/>
      <c r="Z115" s="453"/>
      <c r="AA115" s="452"/>
      <c r="AB115" s="427"/>
      <c r="AC115" s="427"/>
      <c r="AD115" s="427"/>
      <c r="AG115" s="427"/>
      <c r="AI115" s="452"/>
      <c r="AJ115" s="452"/>
      <c r="AK115" s="452"/>
      <c r="AL115" s="452"/>
      <c r="AM115" s="452"/>
      <c r="AN115" s="452"/>
    </row>
    <row r="116" spans="3:51" ht="13.5" hidden="1">
      <c r="C116" s="409" t="str">
        <f t="shared" si="3"/>
        <v>－</v>
      </c>
      <c r="E116" s="408"/>
      <c r="F116" s="453" t="s">
        <v>813</v>
      </c>
      <c r="G116" s="408"/>
      <c r="H116" s="408"/>
      <c r="I116" s="453"/>
      <c r="J116" s="453"/>
      <c r="K116" s="453"/>
      <c r="L116" s="453"/>
      <c r="M116" s="453"/>
      <c r="N116" s="453"/>
      <c r="O116" s="453"/>
      <c r="P116" s="453"/>
      <c r="Q116" s="453"/>
      <c r="R116" s="453"/>
      <c r="S116" s="453"/>
      <c r="T116" s="453"/>
      <c r="U116" s="453"/>
      <c r="V116" s="453"/>
      <c r="W116" s="453"/>
      <c r="X116" s="453"/>
      <c r="Y116" s="453"/>
      <c r="Z116" s="453"/>
      <c r="AA116" s="452"/>
      <c r="AB116" s="427"/>
      <c r="AC116" s="427"/>
      <c r="AD116" s="427"/>
      <c r="AF116" s="427"/>
      <c r="AG116" s="427"/>
      <c r="AI116" s="452"/>
      <c r="AJ116" s="452"/>
      <c r="AK116" s="452"/>
      <c r="AL116" s="452"/>
      <c r="AM116" s="452"/>
      <c r="AN116" s="452"/>
    </row>
    <row r="117" spans="3:51" ht="12.75" hidden="1" customHeight="1">
      <c r="C117" s="409" t="str">
        <f t="shared" si="3"/>
        <v>－</v>
      </c>
      <c r="E117" s="408"/>
      <c r="F117" s="1699" t="s">
        <v>814</v>
      </c>
      <c r="G117" s="1700"/>
      <c r="H117" s="1700"/>
      <c r="I117" s="1700"/>
      <c r="J117" s="1700"/>
      <c r="K117" s="1700"/>
      <c r="L117" s="1700"/>
      <c r="M117" s="1700"/>
      <c r="N117" s="1700"/>
      <c r="O117" s="1700"/>
      <c r="P117" s="1700"/>
      <c r="Q117" s="1700"/>
      <c r="R117" s="1700"/>
      <c r="S117" s="1700"/>
      <c r="T117" s="1700"/>
      <c r="U117" s="1700"/>
      <c r="V117" s="1700"/>
      <c r="W117" s="1700"/>
      <c r="X117" s="1700"/>
      <c r="Y117" s="1700"/>
      <c r="Z117" s="1700"/>
      <c r="AA117" s="1700"/>
      <c r="AB117" s="1700"/>
      <c r="AC117" s="1700"/>
      <c r="AD117" s="1701"/>
      <c r="AF117" s="1555" t="s">
        <v>811</v>
      </c>
      <c r="AG117" s="1520"/>
      <c r="AH117" s="1520"/>
      <c r="AI117" s="1520"/>
      <c r="AJ117" s="1811">
        <f>COUNTIF(AJ100:AM114,"○")</f>
        <v>0</v>
      </c>
      <c r="AK117" s="1812"/>
      <c r="AL117" s="1812"/>
      <c r="AM117" s="1813"/>
      <c r="AN117" s="452"/>
    </row>
    <row r="118" spans="3:51" ht="13.5" hidden="1" customHeight="1" thickBot="1">
      <c r="C118" s="409" t="str">
        <f t="shared" si="3"/>
        <v>－</v>
      </c>
      <c r="E118" s="408"/>
      <c r="F118" s="1702"/>
      <c r="G118" s="1703"/>
      <c r="H118" s="1703"/>
      <c r="I118" s="1703"/>
      <c r="J118" s="1703"/>
      <c r="K118" s="1703"/>
      <c r="L118" s="1703"/>
      <c r="M118" s="1703"/>
      <c r="N118" s="1703"/>
      <c r="O118" s="1703"/>
      <c r="P118" s="1703"/>
      <c r="Q118" s="1703"/>
      <c r="R118" s="1703"/>
      <c r="S118" s="1703"/>
      <c r="T118" s="1703"/>
      <c r="U118" s="1703"/>
      <c r="V118" s="1703"/>
      <c r="W118" s="1703"/>
      <c r="X118" s="1703"/>
      <c r="Y118" s="1703"/>
      <c r="Z118" s="1703"/>
      <c r="AA118" s="1703"/>
      <c r="AB118" s="1703"/>
      <c r="AC118" s="1703"/>
      <c r="AD118" s="1704"/>
      <c r="AF118" s="1705"/>
      <c r="AG118" s="1706"/>
      <c r="AH118" s="1706"/>
      <c r="AI118" s="1706"/>
      <c r="AJ118" s="1814"/>
      <c r="AK118" s="1815"/>
      <c r="AL118" s="1815"/>
      <c r="AM118" s="1816"/>
      <c r="AN118" s="452"/>
    </row>
    <row r="119" spans="3:51" ht="13.5" hidden="1" customHeight="1" thickBot="1">
      <c r="C119" s="409" t="str">
        <f t="shared" si="3"/>
        <v>－</v>
      </c>
      <c r="E119" s="408"/>
      <c r="F119" s="408"/>
      <c r="G119" s="408"/>
      <c r="H119" s="408"/>
      <c r="I119" s="453"/>
      <c r="J119" s="453"/>
      <c r="K119" s="453"/>
      <c r="L119" s="453"/>
      <c r="M119" s="453"/>
      <c r="N119" s="453"/>
      <c r="O119" s="453"/>
      <c r="P119" s="453"/>
      <c r="Q119" s="453"/>
      <c r="R119" s="453"/>
      <c r="S119" s="453"/>
      <c r="T119" s="453"/>
      <c r="U119" s="453"/>
      <c r="V119" s="453"/>
      <c r="W119" s="453"/>
      <c r="X119" s="453"/>
      <c r="Y119" s="453"/>
      <c r="Z119" s="453"/>
      <c r="AA119" s="452"/>
      <c r="AB119" s="427"/>
      <c r="AC119" s="427"/>
      <c r="AD119" s="427"/>
      <c r="AN119" s="452"/>
    </row>
    <row r="120" spans="3:51" ht="14.25" hidden="1" thickBot="1">
      <c r="C120" s="494" t="str">
        <f>IF(C5="－","－",IF(①入力票!C10="５社ＪＶ","○","－"))</f>
        <v>－</v>
      </c>
      <c r="E120" s="452" t="s">
        <v>756</v>
      </c>
      <c r="F120" s="408"/>
      <c r="G120" s="408"/>
      <c r="H120" s="408"/>
      <c r="I120" s="408"/>
      <c r="J120" s="408"/>
      <c r="K120" s="452"/>
      <c r="L120" s="452"/>
      <c r="M120" s="452"/>
      <c r="N120" s="452"/>
      <c r="O120" s="452"/>
      <c r="P120" s="452"/>
      <c r="Q120" s="452"/>
      <c r="R120" s="452"/>
      <c r="S120" s="452"/>
      <c r="T120" s="452"/>
      <c r="U120" s="452"/>
      <c r="V120" s="452"/>
      <c r="W120" s="452"/>
      <c r="X120" s="452"/>
      <c r="Y120" s="452"/>
      <c r="Z120" s="452"/>
      <c r="AA120" s="452"/>
      <c r="AB120" s="452"/>
      <c r="AC120" s="452"/>
      <c r="AD120" s="452"/>
      <c r="AE120" s="452"/>
      <c r="AF120" s="452"/>
      <c r="AG120" s="452"/>
      <c r="AH120" s="452"/>
      <c r="AI120" s="452"/>
      <c r="AJ120" s="452"/>
      <c r="AK120" s="452"/>
      <c r="AL120" s="452"/>
      <c r="AM120" s="452"/>
      <c r="AN120" s="452"/>
    </row>
    <row r="121" spans="3:51" ht="17.25" hidden="1" customHeight="1">
      <c r="C121" s="409" t="str">
        <f>$C$120</f>
        <v>－</v>
      </c>
      <c r="E121" s="1586" t="s">
        <v>774</v>
      </c>
      <c r="F121" s="1587"/>
      <c r="G121" s="1587"/>
      <c r="H121" s="1587"/>
      <c r="I121" s="1587"/>
      <c r="J121" s="1588"/>
      <c r="K121" s="1780" t="str">
        <f>IF('様式7-1'!K123="","様式7-1に入力してください！！",'様式7-1'!K123)</f>
        <v>様式7-1に入力してください！！</v>
      </c>
      <c r="L121" s="1781"/>
      <c r="M121" s="1781"/>
      <c r="N121" s="1781"/>
      <c r="O121" s="1781"/>
      <c r="P121" s="1781"/>
      <c r="Q121" s="1781"/>
      <c r="R121" s="1781"/>
      <c r="S121" s="1781"/>
      <c r="T121" s="1781"/>
      <c r="U121" s="1781"/>
      <c r="V121" s="1781"/>
      <c r="W121" s="1781"/>
      <c r="X121" s="1781"/>
      <c r="Y121" s="1781"/>
      <c r="Z121" s="1781"/>
      <c r="AA121" s="1781"/>
      <c r="AB121" s="1781"/>
      <c r="AC121" s="1781"/>
      <c r="AD121" s="1781"/>
      <c r="AE121" s="1782"/>
      <c r="AG121" s="427"/>
      <c r="AI121" s="452"/>
      <c r="AJ121" s="452"/>
      <c r="AK121" s="452"/>
      <c r="AL121" s="452"/>
      <c r="AM121" s="452"/>
      <c r="AN121" s="452"/>
    </row>
    <row r="122" spans="3:51" ht="17.25" hidden="1" customHeight="1">
      <c r="C122" s="409" t="str">
        <f t="shared" ref="C122:C144" si="4">$C$120</f>
        <v>－</v>
      </c>
      <c r="E122" s="1792" t="s">
        <v>204</v>
      </c>
      <c r="F122" s="1793"/>
      <c r="G122" s="1793"/>
      <c r="H122" s="1793"/>
      <c r="I122" s="1793"/>
      <c r="J122" s="1794"/>
      <c r="K122" s="1685"/>
      <c r="L122" s="1686"/>
      <c r="M122" s="1686"/>
      <c r="N122" s="1686"/>
      <c r="O122" s="1686"/>
      <c r="P122" s="1686"/>
      <c r="Q122" s="1686"/>
      <c r="R122" s="1686"/>
      <c r="S122" s="1686"/>
      <c r="T122" s="1686"/>
      <c r="U122" s="1686"/>
      <c r="V122" s="1686"/>
      <c r="W122" s="480"/>
      <c r="X122" s="463" t="s">
        <v>818</v>
      </c>
      <c r="Y122" s="463"/>
      <c r="Z122" s="463"/>
      <c r="AA122" s="463"/>
      <c r="AB122" s="463"/>
      <c r="AC122" s="463"/>
      <c r="AD122" s="463"/>
      <c r="AE122" s="464"/>
      <c r="AG122" s="427"/>
      <c r="AI122" s="452"/>
      <c r="AJ122" s="452"/>
      <c r="AK122" s="452"/>
      <c r="AL122" s="452"/>
      <c r="AM122" s="452"/>
      <c r="AN122" s="452"/>
    </row>
    <row r="123" spans="3:51" s="455" customFormat="1" ht="15" hidden="1" customHeight="1">
      <c r="C123" s="409" t="str">
        <f t="shared" si="4"/>
        <v>－</v>
      </c>
      <c r="E123" s="407"/>
      <c r="F123" s="407"/>
      <c r="G123" s="407"/>
      <c r="H123" s="407"/>
      <c r="I123" s="407"/>
      <c r="J123" s="407"/>
      <c r="K123" s="453"/>
      <c r="L123" s="453"/>
      <c r="M123" s="453"/>
      <c r="N123" s="453"/>
      <c r="O123" s="453"/>
      <c r="P123" s="453"/>
      <c r="Q123" s="453"/>
      <c r="R123" s="453"/>
      <c r="S123" s="453"/>
      <c r="T123" s="453"/>
      <c r="U123" s="453"/>
      <c r="V123" s="453"/>
      <c r="W123" s="453"/>
      <c r="X123" s="453"/>
      <c r="Y123" s="453"/>
      <c r="Z123" s="453"/>
      <c r="AA123" s="456"/>
      <c r="AB123" s="427"/>
      <c r="AC123" s="466"/>
      <c r="AD123" s="466"/>
      <c r="AE123" s="466"/>
      <c r="AF123" s="396"/>
      <c r="AG123" s="427"/>
      <c r="AH123" s="405"/>
      <c r="AI123" s="452"/>
      <c r="AJ123" s="456"/>
      <c r="AK123" s="456"/>
      <c r="AL123" s="456"/>
      <c r="AM123" s="456"/>
      <c r="AN123" s="456"/>
    </row>
    <row r="124" spans="3:51" ht="17.25" hidden="1" customHeight="1">
      <c r="C124" s="409" t="str">
        <f t="shared" si="4"/>
        <v>－</v>
      </c>
      <c r="E124" s="1795" t="s">
        <v>758</v>
      </c>
      <c r="F124" s="1730" t="s">
        <v>759</v>
      </c>
      <c r="G124" s="1731"/>
      <c r="H124" s="1731"/>
      <c r="I124" s="1731"/>
      <c r="J124" s="1732"/>
      <c r="K124" s="1716" t="str">
        <f>IF(K122="","",IF(K122="実績有り","実績有り","実績無し"))</f>
        <v/>
      </c>
      <c r="L124" s="1717"/>
      <c r="M124" s="1717"/>
      <c r="N124" s="1717"/>
      <c r="O124" s="1717"/>
      <c r="P124" s="1717"/>
      <c r="Q124" s="1717"/>
      <c r="R124" s="1717"/>
      <c r="S124" s="1717"/>
      <c r="T124" s="1717"/>
      <c r="U124" s="1717"/>
      <c r="V124" s="1717"/>
      <c r="W124" s="481"/>
      <c r="X124" s="499"/>
      <c r="Y124" s="481"/>
      <c r="Z124" s="481"/>
      <c r="AA124" s="483"/>
      <c r="AB124" s="484"/>
      <c r="AC124" s="484"/>
      <c r="AD124" s="484"/>
      <c r="AE124" s="484"/>
      <c r="AF124" s="507"/>
      <c r="AG124" s="484"/>
      <c r="AH124" s="507"/>
      <c r="AI124" s="508"/>
      <c r="AJ124" s="427"/>
      <c r="AK124" s="456"/>
      <c r="AL124" s="452"/>
      <c r="AM124" s="452"/>
      <c r="AN124" s="452"/>
    </row>
    <row r="125" spans="3:51" ht="17.25" hidden="1" customHeight="1">
      <c r="C125" s="409" t="str">
        <f t="shared" si="4"/>
        <v>－</v>
      </c>
      <c r="E125" s="1796"/>
      <c r="F125" s="1718" t="s">
        <v>762</v>
      </c>
      <c r="G125" s="1719"/>
      <c r="H125" s="1719"/>
      <c r="I125" s="1719"/>
      <c r="J125" s="1720"/>
      <c r="K125" s="1797"/>
      <c r="L125" s="1798"/>
      <c r="M125" s="1798"/>
      <c r="N125" s="1798"/>
      <c r="O125" s="1798"/>
      <c r="P125" s="1798"/>
      <c r="Q125" s="1798"/>
      <c r="R125" s="1798"/>
      <c r="S125" s="1798"/>
      <c r="T125" s="1798"/>
      <c r="U125" s="1798"/>
      <c r="V125" s="1798"/>
      <c r="W125" s="1798"/>
      <c r="X125" s="1798"/>
      <c r="Y125" s="1798"/>
      <c r="Z125" s="1798"/>
      <c r="AA125" s="1798"/>
      <c r="AB125" s="1798"/>
      <c r="AC125" s="1798"/>
      <c r="AD125" s="1798"/>
      <c r="AE125" s="1798"/>
      <c r="AF125" s="1798"/>
      <c r="AG125" s="1798"/>
      <c r="AH125" s="1798"/>
      <c r="AI125" s="1799"/>
      <c r="AJ125" s="1698" t="str">
        <f>IF(K124="実績無し","実績無し",IF(AX129="×","未入力箇所有り",IF(AW129="×","期間が違います","○")))</f>
        <v>未入力箇所有り</v>
      </c>
      <c r="AK125" s="1698"/>
      <c r="AL125" s="1698"/>
      <c r="AM125" s="1698"/>
      <c r="AN125" s="485"/>
    </row>
    <row r="126" spans="3:51" ht="30" hidden="1" customHeight="1">
      <c r="C126" s="409" t="str">
        <f t="shared" si="4"/>
        <v>－</v>
      </c>
      <c r="E126" s="1796"/>
      <c r="F126" s="1817" t="s">
        <v>817</v>
      </c>
      <c r="G126" s="1719"/>
      <c r="H126" s="1719"/>
      <c r="I126" s="1719"/>
      <c r="J126" s="1720"/>
      <c r="K126" s="1818"/>
      <c r="L126" s="1819"/>
      <c r="M126" s="1819"/>
      <c r="N126" s="1819"/>
      <c r="O126" s="1819"/>
      <c r="P126" s="1819"/>
      <c r="Q126" s="1819"/>
      <c r="R126" s="1819"/>
      <c r="S126" s="1819"/>
      <c r="T126" s="1819"/>
      <c r="U126" s="1819"/>
      <c r="V126" s="1819"/>
      <c r="W126" s="1819"/>
      <c r="X126" s="1819"/>
      <c r="Y126" s="1819"/>
      <c r="Z126" s="1819"/>
      <c r="AA126" s="1819"/>
      <c r="AB126" s="1819"/>
      <c r="AC126" s="1819"/>
      <c r="AD126" s="1819"/>
      <c r="AE126" s="1819"/>
      <c r="AF126" s="1819"/>
      <c r="AG126" s="1819"/>
      <c r="AH126" s="1819"/>
      <c r="AI126" s="1820"/>
      <c r="AJ126" s="1698"/>
      <c r="AK126" s="1698"/>
      <c r="AL126" s="1698"/>
      <c r="AM126" s="1698"/>
      <c r="AN126" s="485"/>
    </row>
    <row r="127" spans="3:51" ht="17.25" hidden="1" customHeight="1">
      <c r="C127" s="409" t="str">
        <f t="shared" si="4"/>
        <v>－</v>
      </c>
      <c r="E127" s="1796"/>
      <c r="F127" s="1824" t="str">
        <f>IF($P$15="あり",$T$15,"契約金額（税込）")</f>
        <v>契約金額（税込）</v>
      </c>
      <c r="G127" s="1825"/>
      <c r="H127" s="1825"/>
      <c r="I127" s="1825"/>
      <c r="J127" s="1826"/>
      <c r="K127" s="1821"/>
      <c r="L127" s="1822"/>
      <c r="M127" s="1822"/>
      <c r="N127" s="1822"/>
      <c r="O127" s="1822"/>
      <c r="P127" s="1822"/>
      <c r="Q127" s="1822"/>
      <c r="R127" s="1822"/>
      <c r="S127" s="1822"/>
      <c r="T127" s="1822"/>
      <c r="U127" s="1822"/>
      <c r="V127" s="1822"/>
      <c r="W127" s="1822"/>
      <c r="X127" s="1822"/>
      <c r="Y127" s="1822"/>
      <c r="Z127" s="509" t="s">
        <v>806</v>
      </c>
      <c r="AA127" s="509"/>
      <c r="AB127" s="509"/>
      <c r="AC127" s="509"/>
      <c r="AD127" s="509"/>
      <c r="AE127" s="509"/>
      <c r="AF127" s="509"/>
      <c r="AG127" s="509"/>
      <c r="AH127" s="509"/>
      <c r="AI127" s="510"/>
      <c r="AJ127" s="1698"/>
      <c r="AK127" s="1698"/>
      <c r="AL127" s="1698"/>
      <c r="AM127" s="1698"/>
      <c r="AN127" s="485"/>
      <c r="AW127" s="471" t="s">
        <v>821</v>
      </c>
      <c r="AX127" s="471" t="s">
        <v>820</v>
      </c>
      <c r="AY127" s="665" t="s">
        <v>1145</v>
      </c>
    </row>
    <row r="128" spans="3:51" ht="17.25" hidden="1" customHeight="1">
      <c r="C128" s="409" t="str">
        <f t="shared" si="4"/>
        <v>－</v>
      </c>
      <c r="E128" s="1796"/>
      <c r="F128" s="1824" t="s">
        <v>1067</v>
      </c>
      <c r="G128" s="1827"/>
      <c r="H128" s="1827"/>
      <c r="I128" s="1827"/>
      <c r="J128" s="1828"/>
      <c r="K128" s="1821"/>
      <c r="L128" s="1829"/>
      <c r="M128" s="1829"/>
      <c r="N128" s="1829"/>
      <c r="O128" s="1829"/>
      <c r="P128" s="1829"/>
      <c r="Q128" s="1829"/>
      <c r="R128" s="1829"/>
      <c r="S128" s="1829"/>
      <c r="T128" s="1829"/>
      <c r="U128" s="1829"/>
      <c r="V128" s="1829"/>
      <c r="W128" s="1829"/>
      <c r="X128" s="1829"/>
      <c r="Y128" s="1829"/>
      <c r="Z128" s="1829"/>
      <c r="AA128" s="1829"/>
      <c r="AB128" s="1829"/>
      <c r="AC128" s="1829"/>
      <c r="AD128" s="1829"/>
      <c r="AE128" s="1829"/>
      <c r="AF128" s="1829"/>
      <c r="AG128" s="1829"/>
      <c r="AH128" s="1829"/>
      <c r="AI128" s="1830"/>
      <c r="AJ128" s="1698"/>
      <c r="AK128" s="1698"/>
      <c r="AL128" s="1698"/>
      <c r="AM128" s="1698"/>
      <c r="AN128" s="485"/>
      <c r="AW128" s="471"/>
      <c r="AX128" s="471"/>
      <c r="AY128" s="665"/>
    </row>
    <row r="129" spans="3:51" ht="17.25" hidden="1" customHeight="1">
      <c r="C129" s="409" t="str">
        <f t="shared" si="4"/>
        <v>－</v>
      </c>
      <c r="E129" s="1796"/>
      <c r="F129" s="1718" t="s">
        <v>764</v>
      </c>
      <c r="G129" s="1719"/>
      <c r="H129" s="1719"/>
      <c r="I129" s="1719"/>
      <c r="J129" s="1720"/>
      <c r="K129" s="670" t="s">
        <v>929</v>
      </c>
      <c r="L129" s="1810"/>
      <c r="M129" s="1810"/>
      <c r="N129" s="511" t="s">
        <v>5</v>
      </c>
      <c r="O129" s="1810"/>
      <c r="P129" s="1810"/>
      <c r="Q129" s="511" t="s">
        <v>493</v>
      </c>
      <c r="R129" s="1810"/>
      <c r="S129" s="1810"/>
      <c r="T129" s="511" t="s">
        <v>7</v>
      </c>
      <c r="U129" s="511" t="s">
        <v>807</v>
      </c>
      <c r="V129" s="673" t="s">
        <v>929</v>
      </c>
      <c r="W129" s="1810"/>
      <c r="X129" s="1810"/>
      <c r="Y129" s="511" t="s">
        <v>5</v>
      </c>
      <c r="Z129" s="1810"/>
      <c r="AA129" s="1810"/>
      <c r="AB129" s="511" t="s">
        <v>493</v>
      </c>
      <c r="AC129" s="1810"/>
      <c r="AD129" s="1810"/>
      <c r="AE129" s="1809" t="s">
        <v>7</v>
      </c>
      <c r="AF129" s="1722"/>
      <c r="AG129" s="1722"/>
      <c r="AH129" s="1722"/>
      <c r="AI129" s="1723"/>
      <c r="AJ129" s="1698"/>
      <c r="AK129" s="1698"/>
      <c r="AL129" s="1698"/>
      <c r="AM129" s="1698"/>
      <c r="AN129" s="485"/>
      <c r="AU129" s="487" t="s">
        <v>785</v>
      </c>
      <c r="AV129" s="504" t="str">
        <f>IF(AY129=1,IF(V129="Ｈ",DATE(W129+1988,Z129,AC129),DATE(W129+2018,Z129,AC129)),"空欄あり")</f>
        <v>空欄あり</v>
      </c>
      <c r="AW129" s="488" t="str">
        <f>IF(AND(AV129&gt;=$AV$17,AV129&lt;=$AX$17),"○","×")</f>
        <v>×</v>
      </c>
      <c r="AX129" s="471" t="str">
        <f>IF(OR(K124="",K125="",K126="",K127="",L129="",O129="",R129="",W129="",Z129="",AC129="",K130="",K128=""),"×","○")</f>
        <v>×</v>
      </c>
      <c r="AY129" s="665">
        <f>IF(OR(K124="",K125="",K126="",K127="",L129="",O129="",R129="",W129="",Z129="",AC129="",K130="",K128=""),0,1)</f>
        <v>0</v>
      </c>
    </row>
    <row r="130" spans="3:51" ht="17.25" hidden="1" customHeight="1">
      <c r="C130" s="409" t="str">
        <f t="shared" si="4"/>
        <v>－</v>
      </c>
      <c r="E130" s="1796"/>
      <c r="F130" s="1800" t="s">
        <v>808</v>
      </c>
      <c r="G130" s="1801"/>
      <c r="H130" s="1801"/>
      <c r="I130" s="1801"/>
      <c r="J130" s="1802"/>
      <c r="K130" s="1807"/>
      <c r="L130" s="1808"/>
      <c r="M130" s="1808"/>
      <c r="N130" s="1808"/>
      <c r="O130" s="1808"/>
      <c r="P130" s="1808"/>
      <c r="Q130" s="1808"/>
      <c r="R130" s="1808"/>
      <c r="S130" s="1808"/>
      <c r="T130" s="1808"/>
      <c r="U130" s="1808"/>
      <c r="V130" s="1808"/>
      <c r="W130" s="1808"/>
      <c r="X130" s="1808"/>
      <c r="Y130" s="1808"/>
      <c r="Z130" s="512"/>
      <c r="AA130" s="513" t="s">
        <v>819</v>
      </c>
      <c r="AB130" s="512"/>
      <c r="AC130" s="514"/>
      <c r="AD130" s="513"/>
      <c r="AE130" s="514"/>
      <c r="AF130" s="512"/>
      <c r="AG130" s="514"/>
      <c r="AH130" s="512"/>
      <c r="AI130" s="515"/>
      <c r="AJ130" s="427"/>
      <c r="AK130" s="456"/>
      <c r="AL130" s="452"/>
      <c r="AM130" s="452"/>
      <c r="AN130" s="452"/>
    </row>
    <row r="131" spans="3:51" ht="17.25" hidden="1" customHeight="1">
      <c r="C131" s="409" t="str">
        <f t="shared" si="4"/>
        <v>－</v>
      </c>
      <c r="E131" s="1796"/>
      <c r="F131" s="1803"/>
      <c r="G131" s="1804"/>
      <c r="H131" s="1804"/>
      <c r="I131" s="1804"/>
      <c r="J131" s="1805"/>
      <c r="K131" s="1705"/>
      <c r="L131" s="1706"/>
      <c r="M131" s="1706"/>
      <c r="N131" s="1706"/>
      <c r="O131" s="1706"/>
      <c r="P131" s="1706"/>
      <c r="Q131" s="1706"/>
      <c r="R131" s="1706"/>
      <c r="S131" s="1706"/>
      <c r="T131" s="1706"/>
      <c r="U131" s="1706"/>
      <c r="V131" s="1706"/>
      <c r="W131" s="1706"/>
      <c r="X131" s="1706"/>
      <c r="Y131" s="1706"/>
      <c r="Z131" s="1706"/>
      <c r="AA131" s="1706"/>
      <c r="AB131" s="1706"/>
      <c r="AC131" s="1706"/>
      <c r="AD131" s="1706"/>
      <c r="AE131" s="1706"/>
      <c r="AF131" s="1706"/>
      <c r="AG131" s="1706"/>
      <c r="AH131" s="1706"/>
      <c r="AI131" s="1806"/>
      <c r="AJ131" s="427"/>
      <c r="AK131" s="456"/>
      <c r="AL131" s="452"/>
      <c r="AM131" s="452"/>
      <c r="AN131" s="452"/>
    </row>
    <row r="132" spans="3:51" ht="17.25" hidden="1" customHeight="1">
      <c r="C132" s="409" t="str">
        <f t="shared" si="4"/>
        <v>－</v>
      </c>
      <c r="E132" s="1795" t="s">
        <v>765</v>
      </c>
      <c r="F132" s="1730" t="s">
        <v>759</v>
      </c>
      <c r="G132" s="1731"/>
      <c r="H132" s="1731"/>
      <c r="I132" s="1731"/>
      <c r="J132" s="1732"/>
      <c r="K132" s="1714"/>
      <c r="L132" s="1715"/>
      <c r="M132" s="1715"/>
      <c r="N132" s="1715"/>
      <c r="O132" s="1715"/>
      <c r="P132" s="1715"/>
      <c r="Q132" s="1715"/>
      <c r="R132" s="1715"/>
      <c r="S132" s="1715"/>
      <c r="T132" s="1715"/>
      <c r="U132" s="1715"/>
      <c r="V132" s="1715"/>
      <c r="W132" s="481"/>
      <c r="X132" s="499" t="s">
        <v>819</v>
      </c>
      <c r="Y132" s="481"/>
      <c r="Z132" s="481"/>
      <c r="AA132" s="483"/>
      <c r="AB132" s="484"/>
      <c r="AC132" s="484"/>
      <c r="AD132" s="484"/>
      <c r="AE132" s="484"/>
      <c r="AF132" s="507"/>
      <c r="AG132" s="484"/>
      <c r="AH132" s="507"/>
      <c r="AI132" s="508"/>
      <c r="AJ132" s="427"/>
      <c r="AK132" s="456"/>
      <c r="AL132" s="452"/>
      <c r="AM132" s="452"/>
      <c r="AN132" s="452"/>
    </row>
    <row r="133" spans="3:51" ht="17.25" hidden="1" customHeight="1">
      <c r="C133" s="409" t="str">
        <f t="shared" si="4"/>
        <v>－</v>
      </c>
      <c r="E133" s="1796"/>
      <c r="F133" s="1718" t="s">
        <v>762</v>
      </c>
      <c r="G133" s="1719"/>
      <c r="H133" s="1719"/>
      <c r="I133" s="1719"/>
      <c r="J133" s="1720"/>
      <c r="K133" s="1797"/>
      <c r="L133" s="1798"/>
      <c r="M133" s="1798"/>
      <c r="N133" s="1798"/>
      <c r="O133" s="1798"/>
      <c r="P133" s="1798"/>
      <c r="Q133" s="1798"/>
      <c r="R133" s="1798"/>
      <c r="S133" s="1798"/>
      <c r="T133" s="1798"/>
      <c r="U133" s="1798"/>
      <c r="V133" s="1798"/>
      <c r="W133" s="1798"/>
      <c r="X133" s="1798"/>
      <c r="Y133" s="1798"/>
      <c r="Z133" s="1798"/>
      <c r="AA133" s="1798"/>
      <c r="AB133" s="1798"/>
      <c r="AC133" s="1798"/>
      <c r="AD133" s="1798"/>
      <c r="AE133" s="1798"/>
      <c r="AF133" s="1798"/>
      <c r="AG133" s="1798"/>
      <c r="AH133" s="1798"/>
      <c r="AI133" s="1799"/>
      <c r="AJ133" s="1698" t="str">
        <f>IF(K122="実績無し","実績無し",IF(K132="実績無し","実績無し",IF(AX137="×","未入力箇所有り",IF(AW137="×","期間が違います","○"))))</f>
        <v>未入力箇所有り</v>
      </c>
      <c r="AK133" s="1698"/>
      <c r="AL133" s="1698"/>
      <c r="AM133" s="1698"/>
      <c r="AN133" s="485"/>
    </row>
    <row r="134" spans="3:51" ht="30" hidden="1" customHeight="1">
      <c r="C134" s="409" t="str">
        <f t="shared" si="4"/>
        <v>－</v>
      </c>
      <c r="E134" s="1796"/>
      <c r="F134" s="1817" t="s">
        <v>817</v>
      </c>
      <c r="G134" s="1719"/>
      <c r="H134" s="1719"/>
      <c r="I134" s="1719"/>
      <c r="J134" s="1720"/>
      <c r="K134" s="1818"/>
      <c r="L134" s="1819"/>
      <c r="M134" s="1819"/>
      <c r="N134" s="1819"/>
      <c r="O134" s="1819"/>
      <c r="P134" s="1819"/>
      <c r="Q134" s="1819"/>
      <c r="R134" s="1819"/>
      <c r="S134" s="1819"/>
      <c r="T134" s="1819"/>
      <c r="U134" s="1819"/>
      <c r="V134" s="1819"/>
      <c r="W134" s="1819"/>
      <c r="X134" s="1819"/>
      <c r="Y134" s="1819"/>
      <c r="Z134" s="1819"/>
      <c r="AA134" s="1819"/>
      <c r="AB134" s="1819"/>
      <c r="AC134" s="1819"/>
      <c r="AD134" s="1819"/>
      <c r="AE134" s="1819"/>
      <c r="AF134" s="1819"/>
      <c r="AG134" s="1819"/>
      <c r="AH134" s="1819"/>
      <c r="AI134" s="1820"/>
      <c r="AJ134" s="1698"/>
      <c r="AK134" s="1698"/>
      <c r="AL134" s="1698"/>
      <c r="AM134" s="1698"/>
      <c r="AN134" s="485"/>
    </row>
    <row r="135" spans="3:51" ht="17.25" hidden="1" customHeight="1">
      <c r="C135" s="409" t="str">
        <f t="shared" si="4"/>
        <v>－</v>
      </c>
      <c r="E135" s="1796"/>
      <c r="F135" s="1824" t="str">
        <f>IF($P$15="あり",$T$15,"契約金額（税込）")</f>
        <v>契約金額（税込）</v>
      </c>
      <c r="G135" s="1825"/>
      <c r="H135" s="1825"/>
      <c r="I135" s="1825"/>
      <c r="J135" s="1826"/>
      <c r="K135" s="1821"/>
      <c r="L135" s="1822"/>
      <c r="M135" s="1822"/>
      <c r="N135" s="1822"/>
      <c r="O135" s="1822"/>
      <c r="P135" s="1822"/>
      <c r="Q135" s="1822"/>
      <c r="R135" s="1822"/>
      <c r="S135" s="1822"/>
      <c r="T135" s="1822"/>
      <c r="U135" s="1822"/>
      <c r="V135" s="1822"/>
      <c r="W135" s="1822"/>
      <c r="X135" s="1822"/>
      <c r="Y135" s="1822"/>
      <c r="Z135" s="509" t="s">
        <v>806</v>
      </c>
      <c r="AA135" s="509"/>
      <c r="AB135" s="509"/>
      <c r="AC135" s="509"/>
      <c r="AD135" s="509"/>
      <c r="AE135" s="509"/>
      <c r="AF135" s="509"/>
      <c r="AG135" s="509"/>
      <c r="AH135" s="509"/>
      <c r="AI135" s="510"/>
      <c r="AJ135" s="1698"/>
      <c r="AK135" s="1698"/>
      <c r="AL135" s="1698"/>
      <c r="AM135" s="1698"/>
      <c r="AN135" s="485"/>
      <c r="AW135" s="471" t="s">
        <v>821</v>
      </c>
      <c r="AX135" s="471" t="s">
        <v>820</v>
      </c>
      <c r="AY135" s="665" t="s">
        <v>1145</v>
      </c>
    </row>
    <row r="136" spans="3:51" ht="17.25" hidden="1" customHeight="1">
      <c r="C136" s="409" t="str">
        <f t="shared" si="4"/>
        <v>－</v>
      </c>
      <c r="E136" s="1796"/>
      <c r="F136" s="1824" t="s">
        <v>1067</v>
      </c>
      <c r="G136" s="1827"/>
      <c r="H136" s="1827"/>
      <c r="I136" s="1827"/>
      <c r="J136" s="1828"/>
      <c r="K136" s="1821"/>
      <c r="L136" s="1829"/>
      <c r="M136" s="1829"/>
      <c r="N136" s="1829"/>
      <c r="O136" s="1829"/>
      <c r="P136" s="1829"/>
      <c r="Q136" s="1829"/>
      <c r="R136" s="1829"/>
      <c r="S136" s="1829"/>
      <c r="T136" s="1829"/>
      <c r="U136" s="1829"/>
      <c r="V136" s="1829"/>
      <c r="W136" s="1829"/>
      <c r="X136" s="1829"/>
      <c r="Y136" s="1829"/>
      <c r="Z136" s="1829"/>
      <c r="AA136" s="1829"/>
      <c r="AB136" s="1829"/>
      <c r="AC136" s="1829"/>
      <c r="AD136" s="1829"/>
      <c r="AE136" s="1829"/>
      <c r="AF136" s="1829"/>
      <c r="AG136" s="1829"/>
      <c r="AH136" s="1829"/>
      <c r="AI136" s="1830"/>
      <c r="AJ136" s="1698"/>
      <c r="AK136" s="1698"/>
      <c r="AL136" s="1698"/>
      <c r="AM136" s="1698"/>
      <c r="AN136" s="485"/>
      <c r="AW136" s="471"/>
      <c r="AX136" s="471"/>
      <c r="AY136" s="665"/>
    </row>
    <row r="137" spans="3:51" ht="17.25" hidden="1" customHeight="1">
      <c r="C137" s="409" t="str">
        <f t="shared" si="4"/>
        <v>－</v>
      </c>
      <c r="E137" s="1796"/>
      <c r="F137" s="1718" t="s">
        <v>764</v>
      </c>
      <c r="G137" s="1719"/>
      <c r="H137" s="1719"/>
      <c r="I137" s="1719"/>
      <c r="J137" s="1720"/>
      <c r="K137" s="670" t="s">
        <v>929</v>
      </c>
      <c r="L137" s="1810"/>
      <c r="M137" s="1810"/>
      <c r="N137" s="511" t="s">
        <v>5</v>
      </c>
      <c r="O137" s="1810"/>
      <c r="P137" s="1810"/>
      <c r="Q137" s="511" t="s">
        <v>493</v>
      </c>
      <c r="R137" s="1810"/>
      <c r="S137" s="1810"/>
      <c r="T137" s="511" t="s">
        <v>7</v>
      </c>
      <c r="U137" s="511" t="s">
        <v>807</v>
      </c>
      <c r="V137" s="673" t="s">
        <v>929</v>
      </c>
      <c r="W137" s="1810"/>
      <c r="X137" s="1810"/>
      <c r="Y137" s="511" t="s">
        <v>5</v>
      </c>
      <c r="Z137" s="1810"/>
      <c r="AA137" s="1810"/>
      <c r="AB137" s="511" t="s">
        <v>493</v>
      </c>
      <c r="AC137" s="1810"/>
      <c r="AD137" s="1810"/>
      <c r="AE137" s="1809" t="s">
        <v>7</v>
      </c>
      <c r="AF137" s="1722"/>
      <c r="AG137" s="1722"/>
      <c r="AH137" s="1722"/>
      <c r="AI137" s="1723"/>
      <c r="AJ137" s="1698"/>
      <c r="AK137" s="1698"/>
      <c r="AL137" s="1698"/>
      <c r="AM137" s="1698"/>
      <c r="AN137" s="485"/>
      <c r="AU137" s="487" t="s">
        <v>785</v>
      </c>
      <c r="AV137" s="504" t="str">
        <f>IF(AY137=1,IF(V137="Ｈ",DATE(W137+1988,Z137,AC137),DATE(W137+2018,Z137,AC137)),"空欄あり")</f>
        <v>空欄あり</v>
      </c>
      <c r="AW137" s="488" t="str">
        <f>IF(AND(AV137&gt;=$AV$17,AV137&lt;=$AX$17),"○","×")</f>
        <v>×</v>
      </c>
      <c r="AX137" s="471" t="str">
        <f>IF(OR(K132="",K133="",K134="",K135="",L137="",O137="",R137="",W137="",Z137="",AC137="",K138="",K136=""),"×","○")</f>
        <v>×</v>
      </c>
      <c r="AY137" s="665">
        <f>IF(OR(K132="",K133="",K134="",K135="",L137="",O137="",R137="",W137="",Z137="",AC137="",K138="",K136=""),0,1)</f>
        <v>0</v>
      </c>
    </row>
    <row r="138" spans="3:51" ht="17.25" hidden="1" customHeight="1">
      <c r="C138" s="409" t="str">
        <f t="shared" si="4"/>
        <v>－</v>
      </c>
      <c r="E138" s="1796"/>
      <c r="F138" s="1800" t="s">
        <v>808</v>
      </c>
      <c r="G138" s="1801"/>
      <c r="H138" s="1801"/>
      <c r="I138" s="1801"/>
      <c r="J138" s="1802"/>
      <c r="K138" s="1807"/>
      <c r="L138" s="1808"/>
      <c r="M138" s="1808"/>
      <c r="N138" s="1808"/>
      <c r="O138" s="1808"/>
      <c r="P138" s="1808"/>
      <c r="Q138" s="1808"/>
      <c r="R138" s="1808"/>
      <c r="S138" s="1808"/>
      <c r="T138" s="1808"/>
      <c r="U138" s="1808"/>
      <c r="V138" s="1808"/>
      <c r="W138" s="1808"/>
      <c r="X138" s="1808"/>
      <c r="Y138" s="1808"/>
      <c r="Z138" s="512"/>
      <c r="AA138" s="513" t="s">
        <v>819</v>
      </c>
      <c r="AB138" s="512"/>
      <c r="AC138" s="514"/>
      <c r="AD138" s="513"/>
      <c r="AE138" s="514"/>
      <c r="AF138" s="512"/>
      <c r="AG138" s="514"/>
      <c r="AH138" s="512"/>
      <c r="AI138" s="515"/>
      <c r="AJ138" s="427"/>
      <c r="AK138" s="456"/>
      <c r="AL138" s="452"/>
      <c r="AM138" s="452"/>
      <c r="AN138" s="452"/>
    </row>
    <row r="139" spans="3:51" ht="17.25" hidden="1" customHeight="1">
      <c r="C139" s="409" t="str">
        <f t="shared" si="4"/>
        <v>－</v>
      </c>
      <c r="E139" s="1823"/>
      <c r="F139" s="1803"/>
      <c r="G139" s="1804"/>
      <c r="H139" s="1804"/>
      <c r="I139" s="1804"/>
      <c r="J139" s="1805"/>
      <c r="K139" s="1705"/>
      <c r="L139" s="1706"/>
      <c r="M139" s="1706"/>
      <c r="N139" s="1706"/>
      <c r="O139" s="1706"/>
      <c r="P139" s="1706"/>
      <c r="Q139" s="1706"/>
      <c r="R139" s="1706"/>
      <c r="S139" s="1706"/>
      <c r="T139" s="1706"/>
      <c r="U139" s="1706"/>
      <c r="V139" s="1706"/>
      <c r="W139" s="1706"/>
      <c r="X139" s="1706"/>
      <c r="Y139" s="1706"/>
      <c r="Z139" s="1706"/>
      <c r="AA139" s="1706"/>
      <c r="AB139" s="1706"/>
      <c r="AC139" s="1706"/>
      <c r="AD139" s="1706"/>
      <c r="AE139" s="1706"/>
      <c r="AF139" s="1706"/>
      <c r="AG139" s="1706"/>
      <c r="AH139" s="1706"/>
      <c r="AI139" s="1806"/>
      <c r="AJ139" s="427"/>
      <c r="AK139" s="456"/>
      <c r="AL139" s="452"/>
      <c r="AM139" s="452"/>
      <c r="AN139" s="452"/>
    </row>
    <row r="140" spans="3:51" ht="9.9499999999999993" hidden="1" customHeight="1">
      <c r="C140" s="409" t="str">
        <f t="shared" si="4"/>
        <v>－</v>
      </c>
      <c r="E140" s="408"/>
      <c r="F140" s="408"/>
      <c r="G140" s="408"/>
      <c r="H140" s="408"/>
      <c r="I140" s="453"/>
      <c r="J140" s="453"/>
      <c r="K140" s="453"/>
      <c r="L140" s="453"/>
      <c r="M140" s="453"/>
      <c r="N140" s="453"/>
      <c r="O140" s="453"/>
      <c r="P140" s="453"/>
      <c r="Q140" s="453"/>
      <c r="R140" s="453"/>
      <c r="S140" s="453"/>
      <c r="T140" s="453"/>
      <c r="U140" s="453"/>
      <c r="V140" s="453"/>
      <c r="W140" s="453"/>
      <c r="X140" s="453"/>
      <c r="Y140" s="453"/>
      <c r="Z140" s="453"/>
      <c r="AA140" s="452"/>
      <c r="AB140" s="427"/>
      <c r="AC140" s="427"/>
      <c r="AD140" s="427"/>
      <c r="AG140" s="427"/>
      <c r="AI140" s="452"/>
      <c r="AJ140" s="452"/>
      <c r="AK140" s="452"/>
      <c r="AL140" s="452"/>
      <c r="AM140" s="452"/>
      <c r="AN140" s="452"/>
    </row>
    <row r="141" spans="3:51" ht="13.5" hidden="1">
      <c r="C141" s="409" t="str">
        <f t="shared" si="4"/>
        <v>－</v>
      </c>
      <c r="E141" s="408"/>
      <c r="F141" s="453" t="s">
        <v>813</v>
      </c>
      <c r="G141" s="408"/>
      <c r="H141" s="408"/>
      <c r="I141" s="453"/>
      <c r="J141" s="453"/>
      <c r="K141" s="453"/>
      <c r="L141" s="453"/>
      <c r="M141" s="453"/>
      <c r="N141" s="453"/>
      <c r="O141" s="453"/>
      <c r="P141" s="453"/>
      <c r="Q141" s="453"/>
      <c r="R141" s="453"/>
      <c r="S141" s="453"/>
      <c r="T141" s="453"/>
      <c r="U141" s="453"/>
      <c r="V141" s="453"/>
      <c r="W141" s="453"/>
      <c r="X141" s="453"/>
      <c r="Y141" s="453"/>
      <c r="Z141" s="453"/>
      <c r="AA141" s="452"/>
      <c r="AB141" s="427"/>
      <c r="AC141" s="427"/>
      <c r="AD141" s="427"/>
      <c r="AF141" s="427"/>
      <c r="AG141" s="427"/>
      <c r="AI141" s="452"/>
      <c r="AJ141" s="452"/>
      <c r="AK141" s="452"/>
      <c r="AL141" s="452"/>
      <c r="AM141" s="452"/>
      <c r="AN141" s="452"/>
    </row>
    <row r="142" spans="3:51" ht="12.75" hidden="1" customHeight="1">
      <c r="C142" s="409" t="str">
        <f t="shared" si="4"/>
        <v>－</v>
      </c>
      <c r="E142" s="408"/>
      <c r="F142" s="1699" t="s">
        <v>814</v>
      </c>
      <c r="G142" s="1700"/>
      <c r="H142" s="1700"/>
      <c r="I142" s="1700"/>
      <c r="J142" s="1700"/>
      <c r="K142" s="1700"/>
      <c r="L142" s="1700"/>
      <c r="M142" s="1700"/>
      <c r="N142" s="1700"/>
      <c r="O142" s="1700"/>
      <c r="P142" s="1700"/>
      <c r="Q142" s="1700"/>
      <c r="R142" s="1700"/>
      <c r="S142" s="1700"/>
      <c r="T142" s="1700"/>
      <c r="U142" s="1700"/>
      <c r="V142" s="1700"/>
      <c r="W142" s="1700"/>
      <c r="X142" s="1700"/>
      <c r="Y142" s="1700"/>
      <c r="Z142" s="1700"/>
      <c r="AA142" s="1700"/>
      <c r="AB142" s="1700"/>
      <c r="AC142" s="1700"/>
      <c r="AD142" s="1701"/>
      <c r="AF142" s="1555" t="s">
        <v>811</v>
      </c>
      <c r="AG142" s="1520"/>
      <c r="AH142" s="1520"/>
      <c r="AI142" s="1520"/>
      <c r="AJ142" s="1811">
        <f>COUNTIF(AJ125:AM139,"○")</f>
        <v>0</v>
      </c>
      <c r="AK142" s="1812"/>
      <c r="AL142" s="1812"/>
      <c r="AM142" s="1813"/>
      <c r="AN142" s="452"/>
    </row>
    <row r="143" spans="3:51" ht="13.5" hidden="1" customHeight="1" thickBot="1">
      <c r="C143" s="409" t="str">
        <f t="shared" si="4"/>
        <v>－</v>
      </c>
      <c r="E143" s="408"/>
      <c r="F143" s="1702"/>
      <c r="G143" s="1703"/>
      <c r="H143" s="1703"/>
      <c r="I143" s="1703"/>
      <c r="J143" s="1703"/>
      <c r="K143" s="1703"/>
      <c r="L143" s="1703"/>
      <c r="M143" s="1703"/>
      <c r="N143" s="1703"/>
      <c r="O143" s="1703"/>
      <c r="P143" s="1703"/>
      <c r="Q143" s="1703"/>
      <c r="R143" s="1703"/>
      <c r="S143" s="1703"/>
      <c r="T143" s="1703"/>
      <c r="U143" s="1703"/>
      <c r="V143" s="1703"/>
      <c r="W143" s="1703"/>
      <c r="X143" s="1703"/>
      <c r="Y143" s="1703"/>
      <c r="Z143" s="1703"/>
      <c r="AA143" s="1703"/>
      <c r="AB143" s="1703"/>
      <c r="AC143" s="1703"/>
      <c r="AD143" s="1704"/>
      <c r="AF143" s="1705"/>
      <c r="AG143" s="1706"/>
      <c r="AH143" s="1706"/>
      <c r="AI143" s="1706"/>
      <c r="AJ143" s="1814"/>
      <c r="AK143" s="1815"/>
      <c r="AL143" s="1815"/>
      <c r="AM143" s="1816"/>
      <c r="AN143" s="452"/>
    </row>
    <row r="144" spans="3:51" ht="13.5" hidden="1">
      <c r="C144" s="409" t="str">
        <f t="shared" si="4"/>
        <v>－</v>
      </c>
      <c r="E144" s="408"/>
      <c r="F144" s="408"/>
      <c r="G144" s="408"/>
      <c r="H144" s="408"/>
      <c r="I144" s="453"/>
      <c r="J144" s="453"/>
      <c r="K144" s="453"/>
      <c r="L144" s="453"/>
      <c r="M144" s="453"/>
      <c r="N144" s="453"/>
      <c r="O144" s="453"/>
      <c r="P144" s="453"/>
      <c r="Q144" s="453"/>
      <c r="R144" s="453"/>
      <c r="S144" s="453"/>
      <c r="T144" s="453"/>
      <c r="U144" s="453"/>
      <c r="V144" s="453"/>
      <c r="W144" s="453"/>
      <c r="X144" s="453"/>
      <c r="Y144" s="453"/>
      <c r="Z144" s="453"/>
      <c r="AA144" s="452"/>
      <c r="AB144" s="427"/>
      <c r="AC144" s="427"/>
      <c r="AD144" s="427"/>
      <c r="AN144" s="452"/>
    </row>
  </sheetData>
  <sheetProtection algorithmName="SHA-512" hashValue="fc0KS3oYvhAuLLjvKjlkQgYpJaAkfmjWj59gb3wqRH7tdE8HZkYSSAoiMP5OOTbs3o7gOax3fR9iqEeU8PzoWA==" saltValue="WNuqx+5X5xDAtZ+RoGoW5w==" spinCount="100000" sheet="1" objects="1" scenarios="1"/>
  <autoFilter ref="C3:C144" xr:uid="{00000000-0009-0000-0000-00000C000000}">
    <filterColumn colId="0">
      <filters>
        <filter val="○"/>
      </filters>
    </filterColumn>
  </autoFilter>
  <mergeCells count="289">
    <mergeCell ref="D4:AO4"/>
    <mergeCell ref="E8:J9"/>
    <mergeCell ref="K8:AN9"/>
    <mergeCell ref="E10:J11"/>
    <mergeCell ref="K10:AN11"/>
    <mergeCell ref="Z6:AJ6"/>
    <mergeCell ref="AK6:AN6"/>
    <mergeCell ref="F14:J14"/>
    <mergeCell ref="K14:AN14"/>
    <mergeCell ref="F15:J15"/>
    <mergeCell ref="K15:O15"/>
    <mergeCell ref="P15:R15"/>
    <mergeCell ref="T15:X15"/>
    <mergeCell ref="Z15:AE15"/>
    <mergeCell ref="AF15:AN15"/>
    <mergeCell ref="F16:J16"/>
    <mergeCell ref="F17:J17"/>
    <mergeCell ref="L17:M17"/>
    <mergeCell ref="O17:P17"/>
    <mergeCell ref="R17:S17"/>
    <mergeCell ref="V17:AE17"/>
    <mergeCell ref="K16:AN16"/>
    <mergeCell ref="F18:J18"/>
    <mergeCell ref="K18:AN18"/>
    <mergeCell ref="E21:J21"/>
    <mergeCell ref="K21:AE21"/>
    <mergeCell ref="E22:J22"/>
    <mergeCell ref="E24:E31"/>
    <mergeCell ref="F24:J24"/>
    <mergeCell ref="F25:J25"/>
    <mergeCell ref="K25:AI25"/>
    <mergeCell ref="AJ25:AM29"/>
    <mergeCell ref="F26:J26"/>
    <mergeCell ref="K26:AI26"/>
    <mergeCell ref="F27:J27"/>
    <mergeCell ref="K27:Y27"/>
    <mergeCell ref="F29:J29"/>
    <mergeCell ref="L29:M29"/>
    <mergeCell ref="O29:P29"/>
    <mergeCell ref="R29:S29"/>
    <mergeCell ref="W29:X29"/>
    <mergeCell ref="Z29:AA29"/>
    <mergeCell ref="AC29:AD29"/>
    <mergeCell ref="F28:J28"/>
    <mergeCell ref="K28:AI28"/>
    <mergeCell ref="AE37:AI37"/>
    <mergeCell ref="AE29:AI29"/>
    <mergeCell ref="F30:J31"/>
    <mergeCell ref="K31:AI31"/>
    <mergeCell ref="E32:E39"/>
    <mergeCell ref="F32:J32"/>
    <mergeCell ref="F33:J33"/>
    <mergeCell ref="K33:AI33"/>
    <mergeCell ref="Z37:AA37"/>
    <mergeCell ref="F36:J36"/>
    <mergeCell ref="K36:AI36"/>
    <mergeCell ref="AJ42:AM43"/>
    <mergeCell ref="AJ33:AM37"/>
    <mergeCell ref="F34:J34"/>
    <mergeCell ref="K34:AI34"/>
    <mergeCell ref="F35:J35"/>
    <mergeCell ref="L37:M37"/>
    <mergeCell ref="AC37:AD37"/>
    <mergeCell ref="F37:J37"/>
    <mergeCell ref="AC54:AD54"/>
    <mergeCell ref="AE54:AI54"/>
    <mergeCell ref="F38:J39"/>
    <mergeCell ref="K39:AI39"/>
    <mergeCell ref="F42:AD43"/>
    <mergeCell ref="AF42:AI43"/>
    <mergeCell ref="R54:S54"/>
    <mergeCell ref="W54:X54"/>
    <mergeCell ref="E46:J46"/>
    <mergeCell ref="K46:AE46"/>
    <mergeCell ref="E47:J47"/>
    <mergeCell ref="E49:E56"/>
    <mergeCell ref="F49:J49"/>
    <mergeCell ref="F50:J50"/>
    <mergeCell ref="K50:AI50"/>
    <mergeCell ref="Z54:AA54"/>
    <mergeCell ref="K49:V49"/>
    <mergeCell ref="K55:Y55"/>
    <mergeCell ref="F53:J53"/>
    <mergeCell ref="K53:AI53"/>
    <mergeCell ref="AE62:AI62"/>
    <mergeCell ref="F63:J64"/>
    <mergeCell ref="AJ50:AM54"/>
    <mergeCell ref="F51:J51"/>
    <mergeCell ref="K51:AI51"/>
    <mergeCell ref="F52:J52"/>
    <mergeCell ref="K52:Y52"/>
    <mergeCell ref="F54:J54"/>
    <mergeCell ref="L54:M54"/>
    <mergeCell ref="O54:P54"/>
    <mergeCell ref="R62:S62"/>
    <mergeCell ref="W62:X62"/>
    <mergeCell ref="F55:J56"/>
    <mergeCell ref="K56:AI56"/>
    <mergeCell ref="E57:E64"/>
    <mergeCell ref="F57:J57"/>
    <mergeCell ref="F58:J58"/>
    <mergeCell ref="K58:AI58"/>
    <mergeCell ref="Z62:AA62"/>
    <mergeCell ref="AC62:AD62"/>
    <mergeCell ref="AJ67:AM68"/>
    <mergeCell ref="E71:J71"/>
    <mergeCell ref="AJ58:AM62"/>
    <mergeCell ref="F59:J59"/>
    <mergeCell ref="K59:AI59"/>
    <mergeCell ref="F60:J60"/>
    <mergeCell ref="K60:Y60"/>
    <mergeCell ref="F62:J62"/>
    <mergeCell ref="L62:M62"/>
    <mergeCell ref="O62:P62"/>
    <mergeCell ref="AF67:AI68"/>
    <mergeCell ref="F61:J61"/>
    <mergeCell ref="K61:AI61"/>
    <mergeCell ref="E82:E89"/>
    <mergeCell ref="F82:J82"/>
    <mergeCell ref="F83:J83"/>
    <mergeCell ref="K83:AI83"/>
    <mergeCell ref="Z87:AA87"/>
    <mergeCell ref="AC87:AD87"/>
    <mergeCell ref="F87:J87"/>
    <mergeCell ref="L87:M87"/>
    <mergeCell ref="O87:P87"/>
    <mergeCell ref="R87:S87"/>
    <mergeCell ref="W87:X87"/>
    <mergeCell ref="K82:V82"/>
    <mergeCell ref="K85:Y85"/>
    <mergeCell ref="AE87:AI87"/>
    <mergeCell ref="F88:J89"/>
    <mergeCell ref="K89:AI89"/>
    <mergeCell ref="AJ75:AM79"/>
    <mergeCell ref="F76:J76"/>
    <mergeCell ref="K76:AI76"/>
    <mergeCell ref="F77:J77"/>
    <mergeCell ref="K77:Y77"/>
    <mergeCell ref="F78:J78"/>
    <mergeCell ref="K78:AI78"/>
    <mergeCell ref="AC79:AD79"/>
    <mergeCell ref="L79:M79"/>
    <mergeCell ref="O79:P79"/>
    <mergeCell ref="F92:AD93"/>
    <mergeCell ref="AF92:AI93"/>
    <mergeCell ref="AJ92:AM93"/>
    <mergeCell ref="AJ83:AM87"/>
    <mergeCell ref="F84:J84"/>
    <mergeCell ref="K84:AI84"/>
    <mergeCell ref="F85:J85"/>
    <mergeCell ref="K88:Y88"/>
    <mergeCell ref="F86:J86"/>
    <mergeCell ref="K86:AI86"/>
    <mergeCell ref="E96:J96"/>
    <mergeCell ref="K96:AE96"/>
    <mergeCell ref="E97:J97"/>
    <mergeCell ref="E99:E106"/>
    <mergeCell ref="F99:J99"/>
    <mergeCell ref="F100:J100"/>
    <mergeCell ref="K100:AI100"/>
    <mergeCell ref="Z104:AA104"/>
    <mergeCell ref="AC104:AD104"/>
    <mergeCell ref="AE104:AI104"/>
    <mergeCell ref="K97:V97"/>
    <mergeCell ref="K99:V99"/>
    <mergeCell ref="F113:J114"/>
    <mergeCell ref="AJ100:AM104"/>
    <mergeCell ref="F101:J101"/>
    <mergeCell ref="K101:AI101"/>
    <mergeCell ref="F102:J102"/>
    <mergeCell ref="K102:Y102"/>
    <mergeCell ref="F104:J104"/>
    <mergeCell ref="L104:M104"/>
    <mergeCell ref="O104:P104"/>
    <mergeCell ref="R112:S112"/>
    <mergeCell ref="W112:X112"/>
    <mergeCell ref="F105:J106"/>
    <mergeCell ref="K106:AI106"/>
    <mergeCell ref="K105:Y105"/>
    <mergeCell ref="R104:S104"/>
    <mergeCell ref="W104:X104"/>
    <mergeCell ref="AC112:AD112"/>
    <mergeCell ref="F103:J103"/>
    <mergeCell ref="K103:AI103"/>
    <mergeCell ref="AJ117:AM118"/>
    <mergeCell ref="E121:J121"/>
    <mergeCell ref="K121:AE121"/>
    <mergeCell ref="AJ108:AM112"/>
    <mergeCell ref="F109:J109"/>
    <mergeCell ref="K109:AI109"/>
    <mergeCell ref="F110:J110"/>
    <mergeCell ref="K110:Y110"/>
    <mergeCell ref="F112:J112"/>
    <mergeCell ref="L112:M112"/>
    <mergeCell ref="K114:AI114"/>
    <mergeCell ref="F117:AD118"/>
    <mergeCell ref="AF117:AI118"/>
    <mergeCell ref="O112:P112"/>
    <mergeCell ref="F111:J111"/>
    <mergeCell ref="K111:AI111"/>
    <mergeCell ref="E107:E114"/>
    <mergeCell ref="F107:J107"/>
    <mergeCell ref="F108:J108"/>
    <mergeCell ref="K108:AI108"/>
    <mergeCell ref="Z112:AA112"/>
    <mergeCell ref="K107:V107"/>
    <mergeCell ref="K113:Y113"/>
    <mergeCell ref="AE112:AI112"/>
    <mergeCell ref="AJ125:AM129"/>
    <mergeCell ref="F126:J126"/>
    <mergeCell ref="K126:AI126"/>
    <mergeCell ref="F127:J127"/>
    <mergeCell ref="K127:Y127"/>
    <mergeCell ref="F129:J129"/>
    <mergeCell ref="L129:M129"/>
    <mergeCell ref="O129:P129"/>
    <mergeCell ref="R129:S129"/>
    <mergeCell ref="W129:X129"/>
    <mergeCell ref="Z129:AA129"/>
    <mergeCell ref="AC129:AD129"/>
    <mergeCell ref="AE129:AI129"/>
    <mergeCell ref="F128:J128"/>
    <mergeCell ref="K128:AI128"/>
    <mergeCell ref="E132:E139"/>
    <mergeCell ref="F132:J132"/>
    <mergeCell ref="F133:J133"/>
    <mergeCell ref="K133:AI133"/>
    <mergeCell ref="Z137:AA137"/>
    <mergeCell ref="AC137:AD137"/>
    <mergeCell ref="F135:J135"/>
    <mergeCell ref="K135:Y135"/>
    <mergeCell ref="F137:J137"/>
    <mergeCell ref="L137:M137"/>
    <mergeCell ref="O137:P137"/>
    <mergeCell ref="R137:S137"/>
    <mergeCell ref="W137:X137"/>
    <mergeCell ref="AE137:AI137"/>
    <mergeCell ref="F138:J139"/>
    <mergeCell ref="K139:AI139"/>
    <mergeCell ref="K132:V132"/>
    <mergeCell ref="F136:J136"/>
    <mergeCell ref="K136:AI136"/>
    <mergeCell ref="F142:AD143"/>
    <mergeCell ref="AF142:AI143"/>
    <mergeCell ref="AJ142:AM143"/>
    <mergeCell ref="K138:Y138"/>
    <mergeCell ref="AJ133:AM137"/>
    <mergeCell ref="F134:J134"/>
    <mergeCell ref="K134:AI134"/>
    <mergeCell ref="K22:V22"/>
    <mergeCell ref="K24:V24"/>
    <mergeCell ref="K30:Y30"/>
    <mergeCell ref="K32:V32"/>
    <mergeCell ref="K38:Y38"/>
    <mergeCell ref="K47:V47"/>
    <mergeCell ref="K35:Y35"/>
    <mergeCell ref="O37:P37"/>
    <mergeCell ref="R37:S37"/>
    <mergeCell ref="W37:X37"/>
    <mergeCell ref="K57:V57"/>
    <mergeCell ref="K63:Y63"/>
    <mergeCell ref="K72:V72"/>
    <mergeCell ref="K74:V74"/>
    <mergeCell ref="K71:AE71"/>
    <mergeCell ref="K64:AI64"/>
    <mergeCell ref="F67:AD68"/>
    <mergeCell ref="E72:J72"/>
    <mergeCell ref="E74:E81"/>
    <mergeCell ref="F74:J74"/>
    <mergeCell ref="F75:J75"/>
    <mergeCell ref="K75:AI75"/>
    <mergeCell ref="AE79:AI79"/>
    <mergeCell ref="F80:J81"/>
    <mergeCell ref="K81:AI81"/>
    <mergeCell ref="F79:J79"/>
    <mergeCell ref="R79:S79"/>
    <mergeCell ref="W79:X79"/>
    <mergeCell ref="K80:Y80"/>
    <mergeCell ref="Z79:AA79"/>
    <mergeCell ref="E122:J122"/>
    <mergeCell ref="E124:E131"/>
    <mergeCell ref="F124:J124"/>
    <mergeCell ref="F125:J125"/>
    <mergeCell ref="K125:AI125"/>
    <mergeCell ref="F130:J131"/>
    <mergeCell ref="K131:AI131"/>
    <mergeCell ref="K130:Y130"/>
    <mergeCell ref="K124:V124"/>
    <mergeCell ref="K122:V122"/>
  </mergeCells>
  <phoneticPr fontId="64"/>
  <conditionalFormatting sqref="K99:AI102 K105:AI110 K113:AI114 L104:U104 W104:AI104 L112:U112 W112:AI112">
    <cfRule type="expression" dxfId="115" priority="62" stopIfTrue="1">
      <formula>$K$97="実績無し"</formula>
    </cfRule>
  </conditionalFormatting>
  <conditionalFormatting sqref="K108:AI110 K113:AI114 L112:U112 W112:AI112">
    <cfRule type="expression" dxfId="114" priority="61" stopIfTrue="1">
      <formula>$K$107="実績無し"</formula>
    </cfRule>
  </conditionalFormatting>
  <conditionalFormatting sqref="K124:AI127 K130:AI135 K138:AI139 L129:U129 L137:U137 W129:AI129 W137:AI137">
    <cfRule type="expression" dxfId="113" priority="60" stopIfTrue="1">
      <formula>$K$122="実績無し"</formula>
    </cfRule>
  </conditionalFormatting>
  <conditionalFormatting sqref="K133:AI135 K138:AI139 L137:U137 W137:AI137">
    <cfRule type="expression" dxfId="112" priority="59" stopIfTrue="1">
      <formula>$K$132="実績無し"</formula>
    </cfRule>
  </conditionalFormatting>
  <conditionalFormatting sqref="K24:AI27 K30:AI35 K28 K38:AI39 L29:U29 W29:AI29 L37:U37 W37:AI37">
    <cfRule type="expression" dxfId="111" priority="68" stopIfTrue="1">
      <formula>$K$22="実績無し"</formula>
    </cfRule>
  </conditionalFormatting>
  <conditionalFormatting sqref="K33:AI35 K38:AI39 L37:U37 W37:AI37">
    <cfRule type="expression" dxfId="110" priority="67" stopIfTrue="1">
      <formula>$K$32="実績無し"</formula>
    </cfRule>
  </conditionalFormatting>
  <conditionalFormatting sqref="K49:AI52 K55:AI60 K63:AI64 L54:U54 W54:AI54 L62:U62 W62:AI62">
    <cfRule type="expression" dxfId="109" priority="66" stopIfTrue="1">
      <formula>$K$47="実績無し"</formula>
    </cfRule>
  </conditionalFormatting>
  <conditionalFormatting sqref="K58:AI60 K63:AI64 L62:U62 W62:AI62">
    <cfRule type="expression" dxfId="108" priority="65" stopIfTrue="1">
      <formula>$K$57="実績無し"</formula>
    </cfRule>
  </conditionalFormatting>
  <conditionalFormatting sqref="K74:AI77 K80:AI85 K88:AI89 L79:U79 W79:AI79 L87:U87 W87:AI87">
    <cfRule type="expression" dxfId="107" priority="64" stopIfTrue="1">
      <formula>$K$72="実績無し"</formula>
    </cfRule>
  </conditionalFormatting>
  <conditionalFormatting sqref="K83:AI85 K88:AI89 L87:U87 W87:AI87">
    <cfRule type="expression" dxfId="106" priority="63" stopIfTrue="1">
      <formula>$K$82="実績無し"</formula>
    </cfRule>
  </conditionalFormatting>
  <conditionalFormatting sqref="D45:AO52 D55:AO60 D63:AO69 D54:J54 L54:U54 W54:AO54 D62:J62 L62:U62 W62:AO62">
    <cfRule type="expression" dxfId="105" priority="56" stopIfTrue="1">
      <formula>$AV$8="単体"</formula>
    </cfRule>
  </conditionalFormatting>
  <conditionalFormatting sqref="D70:AO77 D80:AO85 D88:AO94 D79:J79 L79:U79 W79:AO79 D87:J87 L87:U87 W87:AO87">
    <cfRule type="expression" dxfId="104" priority="55" stopIfTrue="1">
      <formula>$AV$9="２社ＪＶ"</formula>
    </cfRule>
  </conditionalFormatting>
  <conditionalFormatting sqref="K36">
    <cfRule type="expression" dxfId="103" priority="54" stopIfTrue="1">
      <formula>$K$22="実績無し"</formula>
    </cfRule>
  </conditionalFormatting>
  <conditionalFormatting sqref="K53">
    <cfRule type="expression" dxfId="102" priority="53" stopIfTrue="1">
      <formula>$AV$8="単体"</formula>
    </cfRule>
  </conditionalFormatting>
  <conditionalFormatting sqref="K78">
    <cfRule type="expression" dxfId="101" priority="51" stopIfTrue="1">
      <formula>$AV$9="２社ＪＶ"</formula>
    </cfRule>
  </conditionalFormatting>
  <conditionalFormatting sqref="K86">
    <cfRule type="expression" dxfId="100" priority="50" stopIfTrue="1">
      <formula>$AV$9="２社ＪＶ"</formula>
    </cfRule>
  </conditionalFormatting>
  <conditionalFormatting sqref="K103">
    <cfRule type="expression" dxfId="99" priority="49" stopIfTrue="1">
      <formula>$K$97="実績無し"</formula>
    </cfRule>
  </conditionalFormatting>
  <conditionalFormatting sqref="K111">
    <cfRule type="expression" dxfId="98" priority="48" stopIfTrue="1">
      <formula>$K$107="実績無し"</formula>
    </cfRule>
  </conditionalFormatting>
  <conditionalFormatting sqref="K128">
    <cfRule type="expression" dxfId="97" priority="47" stopIfTrue="1">
      <formula>$K$122="実績無し"</formula>
    </cfRule>
  </conditionalFormatting>
  <conditionalFormatting sqref="K136">
    <cfRule type="expression" dxfId="96" priority="46" stopIfTrue="1">
      <formula>$K$132="実績無し"</formula>
    </cfRule>
  </conditionalFormatting>
  <conditionalFormatting sqref="K36:AI36">
    <cfRule type="expression" dxfId="95" priority="44" stopIfTrue="1">
      <formula>$K$32="実績無し"</formula>
    </cfRule>
  </conditionalFormatting>
  <conditionalFormatting sqref="K53:AI53">
    <cfRule type="expression" dxfId="94" priority="43" stopIfTrue="1">
      <formula>$K$47="実績無し"</formula>
    </cfRule>
  </conditionalFormatting>
  <conditionalFormatting sqref="K61">
    <cfRule type="expression" dxfId="93" priority="42" stopIfTrue="1">
      <formula>$AV$8="単体"</formula>
    </cfRule>
  </conditionalFormatting>
  <conditionalFormatting sqref="K61:AI61">
    <cfRule type="expression" dxfId="92" priority="40" stopIfTrue="1">
      <formula>$K$47="実績無し"</formula>
    </cfRule>
    <cfRule type="expression" dxfId="91" priority="41" stopIfTrue="1">
      <formula>$K$57="実績無し"</formula>
    </cfRule>
  </conditionalFormatting>
  <conditionalFormatting sqref="K78:AI78">
    <cfRule type="expression" dxfId="90" priority="39" stopIfTrue="1">
      <formula>$K$72="実績無し"</formula>
    </cfRule>
  </conditionalFormatting>
  <conditionalFormatting sqref="K86:AI86">
    <cfRule type="expression" dxfId="89" priority="37" stopIfTrue="1">
      <formula>$K$72="実績無し"</formula>
    </cfRule>
    <cfRule type="expression" dxfId="88" priority="38" stopIfTrue="1">
      <formula>$K$82="実績無し"</formula>
    </cfRule>
  </conditionalFormatting>
  <conditionalFormatting sqref="K111:AI111">
    <cfRule type="expression" dxfId="87" priority="36" stopIfTrue="1">
      <formula>$K$97="実績無し"</formula>
    </cfRule>
  </conditionalFormatting>
  <conditionalFormatting sqref="K136:AI136">
    <cfRule type="expression" dxfId="86" priority="35" stopIfTrue="1">
      <formula>$K$122="実績無し"</formula>
    </cfRule>
  </conditionalFormatting>
  <conditionalFormatting sqref="D53">
    <cfRule type="expression" dxfId="85" priority="34" stopIfTrue="1">
      <formula>$AV$8="単体"</formula>
    </cfRule>
  </conditionalFormatting>
  <conditionalFormatting sqref="D61">
    <cfRule type="expression" dxfId="84" priority="33" stopIfTrue="1">
      <formula>$AV$8="単体"</formula>
    </cfRule>
  </conditionalFormatting>
  <conditionalFormatting sqref="F53:J53 F61:J61">
    <cfRule type="expression" dxfId="83" priority="32" stopIfTrue="1">
      <formula>$AV$8="単体"</formula>
    </cfRule>
  </conditionalFormatting>
  <conditionalFormatting sqref="AN53:AO53 AN61:AO61">
    <cfRule type="expression" dxfId="82" priority="31" stopIfTrue="1">
      <formula>$AV$8="単体"</formula>
    </cfRule>
  </conditionalFormatting>
  <conditionalFormatting sqref="D78">
    <cfRule type="expression" dxfId="81" priority="30" stopIfTrue="1">
      <formula>$AV$9="２社ＪＶ"</formula>
    </cfRule>
  </conditionalFormatting>
  <conditionalFormatting sqref="D86">
    <cfRule type="expression" dxfId="80" priority="29" stopIfTrue="1">
      <formula>$AV$9="２社ＪＶ"</formula>
    </cfRule>
  </conditionalFormatting>
  <conditionalFormatting sqref="F78:J78 F86:J86">
    <cfRule type="expression" dxfId="79" priority="28" stopIfTrue="1">
      <formula>$AV$9="２社ＪＶ"</formula>
    </cfRule>
  </conditionalFormatting>
  <conditionalFormatting sqref="AN78:AO78">
    <cfRule type="expression" dxfId="78" priority="27" stopIfTrue="1">
      <formula>$AV$9="２社ＪＶ"</formula>
    </cfRule>
  </conditionalFormatting>
  <conditionalFormatting sqref="AN86:AO86">
    <cfRule type="expression" dxfId="77" priority="26" stopIfTrue="1">
      <formula>$AV$9="２社ＪＶ"</formula>
    </cfRule>
  </conditionalFormatting>
  <conditionalFormatting sqref="V29">
    <cfRule type="expression" dxfId="76" priority="24" stopIfTrue="1">
      <formula>$K$22="実績無し"</formula>
    </cfRule>
  </conditionalFormatting>
  <conditionalFormatting sqref="K29">
    <cfRule type="expression" dxfId="75" priority="25" stopIfTrue="1">
      <formula>$K$22="実績無し"</formula>
    </cfRule>
  </conditionalFormatting>
  <conditionalFormatting sqref="K37">
    <cfRule type="expression" dxfId="74" priority="23" stopIfTrue="1">
      <formula>$K$22="実績無し"</formula>
    </cfRule>
  </conditionalFormatting>
  <conditionalFormatting sqref="V37">
    <cfRule type="expression" dxfId="73" priority="22" stopIfTrue="1">
      <formula>$K$22="実績無し"</formula>
    </cfRule>
  </conditionalFormatting>
  <conditionalFormatting sqref="K54">
    <cfRule type="expression" dxfId="72" priority="21" stopIfTrue="1">
      <formula>$K$47="実績無し"</formula>
    </cfRule>
  </conditionalFormatting>
  <conditionalFormatting sqref="V54">
    <cfRule type="expression" dxfId="71" priority="20" stopIfTrue="1">
      <formula>$K$47="実績無し"</formula>
    </cfRule>
  </conditionalFormatting>
  <conditionalFormatting sqref="K62">
    <cfRule type="expression" dxfId="70" priority="19" stopIfTrue="1">
      <formula>$K$47="実績無し"</formula>
    </cfRule>
  </conditionalFormatting>
  <conditionalFormatting sqref="V62">
    <cfRule type="expression" dxfId="69" priority="18" stopIfTrue="1">
      <formula>$K$47="実績無し"</formula>
    </cfRule>
  </conditionalFormatting>
  <conditionalFormatting sqref="K79">
    <cfRule type="expression" dxfId="68" priority="17" stopIfTrue="1">
      <formula>$K$72="実績無し"</formula>
    </cfRule>
  </conditionalFormatting>
  <conditionalFormatting sqref="V79">
    <cfRule type="expression" dxfId="67" priority="16" stopIfTrue="1">
      <formula>$K$72="実績無し"</formula>
    </cfRule>
  </conditionalFormatting>
  <conditionalFormatting sqref="K87">
    <cfRule type="expression" dxfId="66" priority="15" stopIfTrue="1">
      <formula>$K$72="実績無し"</formula>
    </cfRule>
  </conditionalFormatting>
  <conditionalFormatting sqref="V87">
    <cfRule type="expression" dxfId="65" priority="14" stopIfTrue="1">
      <formula>$K$72="実績無し"</formula>
    </cfRule>
  </conditionalFormatting>
  <conditionalFormatting sqref="K104">
    <cfRule type="expression" dxfId="64" priority="13" stopIfTrue="1">
      <formula>$K$97="実績無し"</formula>
    </cfRule>
  </conditionalFormatting>
  <conditionalFormatting sqref="V104">
    <cfRule type="expression" dxfId="63" priority="12" stopIfTrue="1">
      <formula>$K$97="実績無し"</formula>
    </cfRule>
  </conditionalFormatting>
  <conditionalFormatting sqref="K112">
    <cfRule type="expression" dxfId="62" priority="11" stopIfTrue="1">
      <formula>$K$97="実績無し"</formula>
    </cfRule>
  </conditionalFormatting>
  <conditionalFormatting sqref="V112">
    <cfRule type="expression" dxfId="61" priority="10" stopIfTrue="1">
      <formula>$K$97="実績無し"</formula>
    </cfRule>
  </conditionalFormatting>
  <conditionalFormatting sqref="K129">
    <cfRule type="expression" dxfId="60" priority="9" stopIfTrue="1">
      <formula>$K$122="実績無し"</formula>
    </cfRule>
  </conditionalFormatting>
  <conditionalFormatting sqref="K137">
    <cfRule type="expression" dxfId="59" priority="8" stopIfTrue="1">
      <formula>$K$122="実績無し"</formula>
    </cfRule>
  </conditionalFormatting>
  <conditionalFormatting sqref="V129">
    <cfRule type="expression" dxfId="58" priority="7" stopIfTrue="1">
      <formula>$K$122="実績無し"</formula>
    </cfRule>
  </conditionalFormatting>
  <conditionalFormatting sqref="V137">
    <cfRule type="expression" dxfId="57" priority="6" stopIfTrue="1">
      <formula>$K$122="実績無し"</formula>
    </cfRule>
  </conditionalFormatting>
  <conditionalFormatting sqref="K37 V37">
    <cfRule type="expression" dxfId="56" priority="5">
      <formula>$K$32="実績無し"</formula>
    </cfRule>
  </conditionalFormatting>
  <conditionalFormatting sqref="K62 V62">
    <cfRule type="expression" dxfId="55" priority="4">
      <formula>$K$57="実績無し"</formula>
    </cfRule>
  </conditionalFormatting>
  <conditionalFormatting sqref="K87 V87">
    <cfRule type="expression" dxfId="54" priority="3">
      <formula>$K$82="実績無し"</formula>
    </cfRule>
  </conditionalFormatting>
  <conditionalFormatting sqref="K112 V112">
    <cfRule type="expression" dxfId="53" priority="2">
      <formula>$K$107="実績無し"</formula>
    </cfRule>
  </conditionalFormatting>
  <conditionalFormatting sqref="K137 V137">
    <cfRule type="expression" dxfId="52" priority="1">
      <formula>$K$132="実績無し"</formula>
    </cfRule>
  </conditionalFormatting>
  <dataValidations count="7">
    <dataValidation imeMode="off" allowBlank="1" showInputMessage="1" showErrorMessage="1" sqref="Z35:AI35 R129:S129 AC37:AD37 AC129:AD129 W37:X37 L129:M129 R37:S37 K134:K136 L37:M37 K59:K61 W29:X29 K26:K28 AC29:AD29 L29:M29 R29:S29 Z27:AI27 Z110:AI110 K126:K128 AC112:AD112 R79:S79 W112:X112 R137:S137 R112:S112 K101:K103 L112:M112 Z77:AI77 W104:X104 K84:K86 AC104:AD104 L104:M104 R104:S104 Z102:AI102 Z60:AI60 K109:K111 AC62:AD62 AC137:AD137 W62:X62 W129:X129 R62:S62 K51:K53 L62:M62 AC79:AD79 W54:X54 K34:K36 AC54:AD54 L54:M54 R54:S54 Z52:AI52 Z85:AI85 L79:M79 AC87:AD87 Z127:AI127 W87:X87 L137:M137 R87:S87 K76:K78 L87:M87 W137:X137 W79:X79 Z135:AI135" xr:uid="{00000000-0002-0000-0C00-000000000000}"/>
    <dataValidation allowBlank="1" showInputMessage="1" showErrorMessage="1" error="ここに入力はできません" sqref="F42 F67 F92 F117 F142" xr:uid="{00000000-0002-0000-0C00-000001000000}"/>
    <dataValidation imeMode="on" allowBlank="1" showInputMessage="1" showErrorMessage="1" sqref="K33:AI33 K25:AI25 K21:AE21 K108:AI108 K121:AE121 K46:AE46 K58:AI58 K50:AI50 K71:AE71 K83:AI83 K75:AI75 K96:AE96 K100:AI100 K133:AI133 K125:AI125" xr:uid="{00000000-0002-0000-0C00-000002000000}"/>
    <dataValidation type="list" allowBlank="1" showInputMessage="1" showErrorMessage="1" sqref="K22:V22 K32:V32 K47:V47 K57:V57 K72:V72 K82:V82 K97:V97 K107:V107 K122:V122 K132:V132" xr:uid="{00000000-0002-0000-0C00-000003000000}">
      <formula1>"実績有り,実績無し"</formula1>
    </dataValidation>
    <dataValidation type="list" allowBlank="1" showInputMessage="1" showErrorMessage="1" sqref="K30:Y30 K38:Y38 K55:Y55 K63:Y63 K80:Y80 K88:Y88 K105:Y105 K113:Y113 K130:Y130 K138:Y138" xr:uid="{00000000-0002-0000-0C00-000004000000}">
      <formula1>"CORINSのみで確認可能,別途添付資料で確認"</formula1>
    </dataValidation>
    <dataValidation type="list" allowBlank="1" showInputMessage="1" showErrorMessage="1" sqref="K29 V29 K37 V37 K54 V54 K62 V62 K79 V79 K87 V87 K104 V104 K112 V112 K129 K137 V129 V137" xr:uid="{00000000-0002-0000-0C00-000005000000}">
      <formula1>"Ｈ,Ｒ"</formula1>
    </dataValidation>
    <dataValidation type="custom" imeMode="off" allowBlank="1" showInputMessage="1" showErrorMessage="1" sqref="Z29:AA29 O29:P29 O37:P37 Z37:AA37 O54:P54 O62:P62 O79:P79 O87:P87 O104:P104 O112:P112 O129:P129 O137:P137 Z54:AA54 Z62:AA62 Z79:AA79 Z87:AA87 Z104:AA104 Z112:AA112 Z129:AA129 Z137:AA137" xr:uid="{00000000-0002-0000-0C00-000006000000}">
      <formula1>IF(AND(K29="Ｒ",L29=1),O29&gt;=5,O29&lt;13)</formula1>
    </dataValidation>
  </dataValidations>
  <pageMargins left="0.70866141732283472" right="0.70866141732283472" top="0.74803149606299213" bottom="0.74803149606299213" header="0.31496062992125984" footer="0.31496062992125984"/>
  <pageSetup paperSize="9" scale="96" fitToHeight="0" orientation="portrait" r:id="rId1"/>
  <rowBreaks count="2" manualBreakCount="2">
    <brk id="44" min="3" max="41" man="1"/>
    <brk id="94" min="3" max="4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filterMode="1">
    <tabColor theme="0" tint="-0.499984740745262"/>
    <pageSetUpPr fitToPage="1"/>
  </sheetPr>
  <dimension ref="A3:BE104"/>
  <sheetViews>
    <sheetView showGridLines="0" view="pageBreakPreview" topLeftCell="D1" zoomScaleNormal="100" zoomScaleSheetLayoutView="100" workbookViewId="0">
      <selection activeCell="D1" sqref="D1"/>
    </sheetView>
  </sheetViews>
  <sheetFormatPr defaultColWidth="2.5" defaultRowHeight="12.75" outlineLevelCol="1"/>
  <cols>
    <col min="1" max="2" width="2.5" style="396" hidden="1" customWidth="1" outlineLevel="1"/>
    <col min="3" max="3" width="5" style="396" hidden="1" customWidth="1" outlineLevel="1"/>
    <col min="4" max="4" width="1.375" style="396" customWidth="1" collapsed="1"/>
    <col min="5" max="5" width="3" style="396" customWidth="1"/>
    <col min="6" max="40" width="2.5" style="396" customWidth="1"/>
    <col min="41" max="41" width="1.125" style="396" customWidth="1"/>
    <col min="42" max="42" width="2.5" style="396" hidden="1" customWidth="1" outlineLevel="1"/>
    <col min="43" max="43" width="5.875" style="396" hidden="1" customWidth="1" outlineLevel="1"/>
    <col min="44" max="44" width="6.5" style="396" hidden="1" customWidth="1" outlineLevel="1"/>
    <col min="45" max="45" width="9.5" style="396" hidden="1" customWidth="1" outlineLevel="1"/>
    <col min="46" max="46" width="16.125" style="396" hidden="1" customWidth="1" outlineLevel="1"/>
    <col min="47" max="47" width="8.5" style="396" hidden="1" customWidth="1" outlineLevel="1"/>
    <col min="48" max="48" width="7.25" style="396" hidden="1" customWidth="1" outlineLevel="1"/>
    <col min="49" max="49" width="16.125" style="396" hidden="1" customWidth="1" outlineLevel="1"/>
    <col min="50" max="50" width="7.25" style="396" hidden="1" customWidth="1" outlineLevel="1"/>
    <col min="51" max="51" width="15.125" style="396" hidden="1" customWidth="1" outlineLevel="1"/>
    <col min="52" max="56" width="2.5" style="396" hidden="1" customWidth="1" outlineLevel="1"/>
    <col min="57" max="57" width="2.5" style="396" collapsed="1"/>
    <col min="58" max="16384" width="2.5" style="396"/>
  </cols>
  <sheetData>
    <row r="3" spans="3:46">
      <c r="C3" s="395" t="s">
        <v>667</v>
      </c>
    </row>
    <row r="4" spans="3:46" ht="21">
      <c r="C4" s="395" t="s">
        <v>71</v>
      </c>
      <c r="D4" s="1554" t="str">
        <f>IF(C5="－","対象外","対象")</f>
        <v>対象外</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46" s="399" customFormat="1" ht="26.25" hidden="1" customHeight="1" thickBot="1">
      <c r="C5" s="397" t="str">
        <f>IF(①入力票!K31="○","○","－")</f>
        <v>－</v>
      </c>
      <c r="E5" s="400"/>
      <c r="Y5" s="401"/>
      <c r="Z5" s="402" t="s">
        <v>469</v>
      </c>
      <c r="AA5" s="403"/>
      <c r="AB5" s="403"/>
      <c r="AC5" s="403"/>
      <c r="AD5" s="403"/>
      <c r="AE5" s="403"/>
      <c r="AF5" s="403"/>
      <c r="AG5" s="403"/>
      <c r="AH5" s="403"/>
      <c r="AI5" s="403"/>
      <c r="AJ5" s="403"/>
      <c r="AK5" s="403"/>
      <c r="AL5" s="403"/>
      <c r="AM5" s="403"/>
      <c r="AN5" s="404" t="s">
        <v>822</v>
      </c>
      <c r="AO5" s="401"/>
    </row>
    <row r="6" spans="3:46" s="399" customFormat="1" ht="21" hidden="1">
      <c r="C6" s="409" t="str">
        <f>$C$5</f>
        <v>－</v>
      </c>
      <c r="E6" s="449" t="s">
        <v>823</v>
      </c>
      <c r="Z6" s="1761" t="str">
        <f>IF(①入力票!C10="単体","単体","ＪＶの場合，構成員数：")</f>
        <v>単体</v>
      </c>
      <c r="AA6" s="1761"/>
      <c r="AB6" s="1761"/>
      <c r="AC6" s="1761"/>
      <c r="AD6" s="1761"/>
      <c r="AE6" s="1761"/>
      <c r="AF6" s="1761"/>
      <c r="AG6" s="1761"/>
      <c r="AH6" s="1761"/>
      <c r="AI6" s="1761"/>
      <c r="AJ6" s="1761"/>
      <c r="AK6" s="1760" t="str">
        <f>IF(①入力票!C10="単体","",IF(①入力票!C10="単体または２社ＪＶ","２社ＪＶ",①入力票!C10))</f>
        <v/>
      </c>
      <c r="AL6" s="1760"/>
      <c r="AM6" s="1760"/>
      <c r="AN6" s="1760"/>
      <c r="AO6" s="401"/>
    </row>
    <row r="7" spans="3:46" ht="13.5" hidden="1">
      <c r="C7" s="409" t="str">
        <f t="shared" ref="C7:C36"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46" ht="13.5" hidden="1">
      <c r="C8" s="409" t="str">
        <f t="shared" si="0"/>
        <v>－</v>
      </c>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c r="AS8" s="471" t="s">
        <v>926</v>
      </c>
      <c r="AT8" s="471">
        <f>様式1!U66</f>
        <v>0</v>
      </c>
    </row>
    <row r="9" spans="3:46" ht="13.5" hidden="1">
      <c r="C9" s="409" t="str">
        <f t="shared" si="0"/>
        <v>－</v>
      </c>
      <c r="E9" s="1757"/>
      <c r="F9" s="1758"/>
      <c r="G9" s="1758"/>
      <c r="H9" s="1758"/>
      <c r="I9" s="1758"/>
      <c r="J9" s="1759"/>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c r="AS9" s="471" t="s">
        <v>927</v>
      </c>
      <c r="AT9" s="471">
        <f>様式1!U67</f>
        <v>0</v>
      </c>
    </row>
    <row r="10" spans="3:46" ht="13.5" hidden="1">
      <c r="C10" s="409" t="str">
        <f t="shared" si="0"/>
        <v>－</v>
      </c>
      <c r="E10" s="1630" t="s">
        <v>747</v>
      </c>
      <c r="F10" s="1631"/>
      <c r="G10" s="1631"/>
      <c r="H10" s="1631"/>
      <c r="I10" s="1631"/>
      <c r="J10" s="1650"/>
      <c r="K10" s="1652" t="str">
        <f>IF(様式1!U65="","様式１へ入力！",様式1!U65)</f>
        <v>様式１へ入力！</v>
      </c>
      <c r="L10" s="1653"/>
      <c r="M10" s="1653"/>
      <c r="N10" s="1653"/>
      <c r="O10" s="1653"/>
      <c r="P10" s="1653"/>
      <c r="Q10" s="1653"/>
      <c r="R10" s="1653"/>
      <c r="S10" s="1653"/>
      <c r="T10" s="1653"/>
      <c r="U10" s="1653"/>
      <c r="V10" s="1653"/>
      <c r="W10" s="1653"/>
      <c r="X10" s="1653"/>
      <c r="Y10" s="1653"/>
      <c r="Z10" s="1653"/>
      <c r="AA10" s="1653"/>
      <c r="AB10" s="1653"/>
      <c r="AC10" s="1653"/>
      <c r="AD10" s="1653"/>
      <c r="AE10" s="1653"/>
      <c r="AF10" s="1653"/>
      <c r="AG10" s="1653"/>
      <c r="AH10" s="1653"/>
      <c r="AI10" s="1653"/>
      <c r="AJ10" s="1653"/>
      <c r="AK10" s="1653"/>
      <c r="AL10" s="1653"/>
      <c r="AM10" s="1653"/>
      <c r="AN10" s="1654"/>
    </row>
    <row r="11" spans="3:46" ht="13.5" hidden="1">
      <c r="C11" s="409" t="str">
        <f t="shared" si="0"/>
        <v>－</v>
      </c>
      <c r="E11" s="1632"/>
      <c r="F11" s="1633"/>
      <c r="G11" s="1633"/>
      <c r="H11" s="1633"/>
      <c r="I11" s="1633"/>
      <c r="J11" s="1651"/>
      <c r="K11" s="1655"/>
      <c r="L11" s="1656"/>
      <c r="M11" s="1656"/>
      <c r="N11" s="1656"/>
      <c r="O11" s="1656"/>
      <c r="P11" s="1656"/>
      <c r="Q11" s="1656"/>
      <c r="R11" s="1656"/>
      <c r="S11" s="1656"/>
      <c r="T11" s="1656"/>
      <c r="U11" s="1656"/>
      <c r="V11" s="1656"/>
      <c r="W11" s="1656"/>
      <c r="X11" s="1656"/>
      <c r="Y11" s="1656"/>
      <c r="Z11" s="1656"/>
      <c r="AA11" s="1656"/>
      <c r="AB11" s="1656"/>
      <c r="AC11" s="1656"/>
      <c r="AD11" s="1656"/>
      <c r="AE11" s="1656"/>
      <c r="AF11" s="1656"/>
      <c r="AG11" s="1656"/>
      <c r="AH11" s="1656"/>
      <c r="AI11" s="1656"/>
      <c r="AJ11" s="1656"/>
      <c r="AK11" s="1656"/>
      <c r="AL11" s="1656"/>
      <c r="AM11" s="1656"/>
      <c r="AN11" s="1657"/>
    </row>
    <row r="12" spans="3:46" ht="13.5" hidden="1">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46" ht="14.25" hidden="1" thickBot="1">
      <c r="C13" s="409" t="str">
        <f t="shared" si="0"/>
        <v>－</v>
      </c>
      <c r="E13" s="453" t="s">
        <v>824</v>
      </c>
      <c r="G13" s="408"/>
      <c r="H13" s="408"/>
      <c r="I13" s="408"/>
      <c r="J13" s="408"/>
      <c r="K13" s="452"/>
      <c r="L13" s="452"/>
      <c r="M13" s="452"/>
      <c r="N13" s="452"/>
      <c r="O13" s="452"/>
      <c r="P13" s="452"/>
      <c r="Q13" s="452"/>
      <c r="R13" s="452"/>
      <c r="S13" s="452"/>
      <c r="T13" s="452"/>
      <c r="U13" s="452"/>
      <c r="V13" s="452" t="s">
        <v>825</v>
      </c>
      <c r="W13" s="452"/>
      <c r="X13" s="1865">
        <f>①入力票!O32</f>
        <v>0</v>
      </c>
      <c r="Y13" s="1865"/>
      <c r="Z13" s="452" t="s">
        <v>826</v>
      </c>
      <c r="AA13" s="452"/>
      <c r="AB13" s="452"/>
      <c r="AC13" s="452"/>
      <c r="AD13" s="452"/>
      <c r="AE13" s="452"/>
      <c r="AF13" s="452"/>
      <c r="AG13" s="452"/>
      <c r="AH13" s="452"/>
      <c r="AI13" s="452"/>
      <c r="AJ13" s="452"/>
      <c r="AK13" s="452"/>
      <c r="AL13" s="452"/>
      <c r="AM13" s="452"/>
      <c r="AN13" s="452"/>
    </row>
    <row r="14" spans="3:46" ht="20.25" hidden="1" customHeight="1">
      <c r="C14" s="409" t="str">
        <f t="shared" si="0"/>
        <v>－</v>
      </c>
      <c r="E14" s="408"/>
      <c r="F14" s="1866" t="s">
        <v>827</v>
      </c>
      <c r="G14" s="1867"/>
      <c r="H14" s="1867"/>
      <c r="I14" s="1867"/>
      <c r="J14" s="1868"/>
      <c r="K14" s="1872" t="s">
        <v>828</v>
      </c>
      <c r="L14" s="1873"/>
      <c r="M14" s="1873"/>
      <c r="N14" s="1873"/>
      <c r="O14" s="1873"/>
      <c r="P14" s="1873"/>
      <c r="Q14" s="1873"/>
      <c r="R14" s="1873"/>
      <c r="S14" s="1873"/>
      <c r="T14" s="1873"/>
      <c r="U14" s="1873"/>
      <c r="V14" s="1873"/>
      <c r="W14" s="1873"/>
      <c r="X14" s="1873"/>
      <c r="Y14" s="1873"/>
      <c r="Z14" s="1873"/>
      <c r="AA14" s="1873"/>
      <c r="AB14" s="1873"/>
      <c r="AC14" s="1873"/>
      <c r="AD14" s="1873"/>
      <c r="AE14" s="1873"/>
      <c r="AF14" s="1873"/>
      <c r="AG14" s="1873"/>
      <c r="AH14" s="1873"/>
      <c r="AI14" s="1873"/>
      <c r="AJ14" s="1873"/>
      <c r="AK14" s="1873"/>
      <c r="AL14" s="1873"/>
      <c r="AM14" s="1873"/>
      <c r="AN14" s="1874"/>
      <c r="AR14" s="470"/>
    </row>
    <row r="15" spans="3:46" ht="19.5" hidden="1" customHeight="1">
      <c r="C15" s="409" t="str">
        <f t="shared" si="0"/>
        <v>－</v>
      </c>
      <c r="E15" s="408"/>
      <c r="F15" s="1869"/>
      <c r="G15" s="1870"/>
      <c r="H15" s="1870"/>
      <c r="I15" s="1870"/>
      <c r="J15" s="1871"/>
      <c r="K15" s="1838" t="s">
        <v>829</v>
      </c>
      <c r="L15" s="1839"/>
      <c r="M15" s="1839"/>
      <c r="N15" s="1839"/>
      <c r="O15" s="1839"/>
      <c r="P15" s="1863">
        <f>①入力票!O33</f>
        <v>0</v>
      </c>
      <c r="Q15" s="1863"/>
      <c r="R15" s="1863"/>
      <c r="S15" s="1863"/>
      <c r="T15" s="1863"/>
      <c r="U15" s="505" t="s">
        <v>409</v>
      </c>
      <c r="V15" s="1864" t="str">
        <f>IF(P15="含む。",①入力票!O34,"－")</f>
        <v>－</v>
      </c>
      <c r="W15" s="1864"/>
      <c r="X15" s="1864"/>
      <c r="Y15" s="1864"/>
      <c r="Z15" s="1864"/>
      <c r="AA15" s="1864"/>
      <c r="AB15" s="1864"/>
      <c r="AC15" s="1864"/>
      <c r="AD15" s="1864"/>
      <c r="AE15" s="1864"/>
      <c r="AF15" s="1864"/>
      <c r="AG15" s="1864"/>
      <c r="AH15" s="1864"/>
      <c r="AI15" s="1864"/>
      <c r="AJ15" s="1864"/>
      <c r="AK15" s="1864"/>
      <c r="AL15" s="1864"/>
      <c r="AM15" s="505" t="s">
        <v>830</v>
      </c>
      <c r="AN15" s="516"/>
      <c r="AQ15" s="470"/>
      <c r="AR15" s="470"/>
      <c r="AS15" s="470"/>
    </row>
    <row r="16" spans="3:46" ht="19.5" hidden="1" customHeight="1">
      <c r="C16" s="409" t="str">
        <f t="shared" si="0"/>
        <v>－</v>
      </c>
      <c r="E16" s="408"/>
      <c r="F16" s="1836" t="s">
        <v>761</v>
      </c>
      <c r="G16" s="1837"/>
      <c r="H16" s="1837"/>
      <c r="I16" s="1837"/>
      <c r="J16" s="1837"/>
      <c r="K16" s="1838" t="s">
        <v>831</v>
      </c>
      <c r="L16" s="1839"/>
      <c r="M16" s="1839"/>
      <c r="N16" s="1839"/>
      <c r="O16" s="1839"/>
      <c r="P16" s="1863">
        <f>①入力票!O35</f>
        <v>0</v>
      </c>
      <c r="Q16" s="1863"/>
      <c r="R16" s="1863"/>
      <c r="S16" s="1863"/>
      <c r="T16" s="1863"/>
      <c r="U16" s="505" t="s">
        <v>832</v>
      </c>
      <c r="V16" s="1840" t="str">
        <f>IF(P16="限定する。",①入力票!O36,"－")</f>
        <v>－</v>
      </c>
      <c r="W16" s="1840"/>
      <c r="X16" s="1840"/>
      <c r="Y16" s="1840"/>
      <c r="Z16" s="1840"/>
      <c r="AA16" s="1840"/>
      <c r="AB16" s="1840"/>
      <c r="AC16" s="1840"/>
      <c r="AD16" s="1840"/>
      <c r="AE16" s="1840"/>
      <c r="AF16" s="1840"/>
      <c r="AG16" s="1840"/>
      <c r="AH16" s="1840"/>
      <c r="AI16" s="1840"/>
      <c r="AJ16" s="1840"/>
      <c r="AK16" s="1840"/>
      <c r="AL16" s="1840"/>
      <c r="AM16" s="505" t="s">
        <v>830</v>
      </c>
      <c r="AN16" s="516"/>
    </row>
    <row r="17" spans="3:51" ht="19.5" hidden="1" customHeight="1">
      <c r="C17" s="409" t="str">
        <f t="shared" si="0"/>
        <v>－</v>
      </c>
      <c r="E17" s="408"/>
      <c r="F17" s="1836" t="s">
        <v>76</v>
      </c>
      <c r="G17" s="1837"/>
      <c r="H17" s="1837"/>
      <c r="I17" s="1837"/>
      <c r="J17" s="1837"/>
      <c r="K17" s="1838" t="s">
        <v>799</v>
      </c>
      <c r="L17" s="1839"/>
      <c r="M17" s="1839"/>
      <c r="N17" s="1839"/>
      <c r="O17" s="1839"/>
      <c r="P17" s="1864">
        <f>①入力票!O37</f>
        <v>0</v>
      </c>
      <c r="Q17" s="1864"/>
      <c r="R17" s="1864"/>
      <c r="S17" s="505"/>
      <c r="T17" s="1864">
        <f>IF(P17="無し","－",①入力票!O38)</f>
        <v>0</v>
      </c>
      <c r="U17" s="1864"/>
      <c r="V17" s="1864"/>
      <c r="W17" s="1864"/>
      <c r="X17" s="1864"/>
      <c r="Y17" s="505" t="s">
        <v>833</v>
      </c>
      <c r="Z17" s="1841">
        <f>IF(P17="無し","－",①入力票!Q38)</f>
        <v>0</v>
      </c>
      <c r="AA17" s="1841"/>
      <c r="AB17" s="1841"/>
      <c r="AC17" s="1841"/>
      <c r="AD17" s="1841"/>
      <c r="AE17" s="1841"/>
      <c r="AF17" s="1842" t="s">
        <v>801</v>
      </c>
      <c r="AG17" s="1842"/>
      <c r="AH17" s="1842"/>
      <c r="AI17" s="1842"/>
      <c r="AJ17" s="1842"/>
      <c r="AK17" s="1842"/>
      <c r="AL17" s="1842"/>
      <c r="AM17" s="1842"/>
      <c r="AN17" s="1843"/>
    </row>
    <row r="18" spans="3:51" ht="15" hidden="1" customHeight="1" thickBot="1">
      <c r="C18" s="409" t="str">
        <f t="shared" si="0"/>
        <v>－</v>
      </c>
      <c r="E18" s="408"/>
      <c r="F18" s="1770" t="s">
        <v>750</v>
      </c>
      <c r="G18" s="1771"/>
      <c r="H18" s="1771"/>
      <c r="I18" s="1771"/>
      <c r="J18" s="1771"/>
      <c r="K18" s="517" t="s">
        <v>834</v>
      </c>
      <c r="L18" s="1858">
        <f>①入力票!D8-1</f>
        <v>7</v>
      </c>
      <c r="M18" s="1858"/>
      <c r="N18" s="518" t="s">
        <v>5</v>
      </c>
      <c r="O18" s="1858">
        <f>①入力票!F8</f>
        <v>8</v>
      </c>
      <c r="P18" s="1858"/>
      <c r="Q18" s="518" t="s">
        <v>493</v>
      </c>
      <c r="R18" s="1858">
        <f>①入力票!H8</f>
        <v>28</v>
      </c>
      <c r="S18" s="1858"/>
      <c r="T18" s="518" t="s">
        <v>7</v>
      </c>
      <c r="U18" s="518" t="s">
        <v>835</v>
      </c>
      <c r="V18" s="1859">
        <f>①入力票!AP8-1</f>
        <v>46261</v>
      </c>
      <c r="W18" s="1859"/>
      <c r="X18" s="1859"/>
      <c r="Y18" s="1859"/>
      <c r="Z18" s="1859"/>
      <c r="AA18" s="1859"/>
      <c r="AB18" s="1859"/>
      <c r="AC18" s="1859"/>
      <c r="AD18" s="1859"/>
      <c r="AE18" s="1859"/>
      <c r="AF18" s="495" t="s">
        <v>836</v>
      </c>
      <c r="AG18" s="495"/>
      <c r="AH18" s="495"/>
      <c r="AI18" s="495"/>
      <c r="AJ18" s="495"/>
      <c r="AK18" s="495"/>
      <c r="AL18" s="495"/>
      <c r="AM18" s="495"/>
      <c r="AN18" s="496"/>
      <c r="AV18" s="471" t="s">
        <v>786</v>
      </c>
      <c r="AW18" s="478">
        <f>DATE(L18+1988,O18,R18)</f>
        <v>34939</v>
      </c>
      <c r="AX18" s="471" t="s">
        <v>787</v>
      </c>
      <c r="AY18" s="478">
        <f>V18</f>
        <v>46261</v>
      </c>
    </row>
    <row r="19" spans="3:51" ht="13.5" hidden="1">
      <c r="C19" s="409" t="str">
        <f t="shared" si="0"/>
        <v>－</v>
      </c>
      <c r="E19" s="408"/>
      <c r="F19" s="408"/>
      <c r="G19" s="408"/>
      <c r="H19" s="408"/>
      <c r="I19" s="408"/>
      <c r="J19" s="408"/>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row>
    <row r="20" spans="3:51" ht="13.5" hidden="1">
      <c r="C20" s="409" t="str">
        <f t="shared" si="0"/>
        <v>－</v>
      </c>
      <c r="E20" s="452" t="str">
        <f>IF(E19="①会社名：","","※JVの場合，各社毎に作成")</f>
        <v>※JVの場合，各社毎に作成</v>
      </c>
      <c r="F20" s="408"/>
      <c r="G20" s="408"/>
      <c r="H20" s="408"/>
      <c r="I20" s="408"/>
      <c r="J20" s="408"/>
      <c r="K20" s="452"/>
      <c r="L20" s="452"/>
      <c r="M20" s="452"/>
      <c r="N20" s="452"/>
      <c r="O20" s="452"/>
      <c r="P20" s="452"/>
      <c r="Q20" s="452"/>
      <c r="R20" s="452"/>
      <c r="S20" s="452"/>
      <c r="T20" s="452"/>
      <c r="U20" s="452"/>
      <c r="V20" s="452"/>
      <c r="W20" s="452"/>
      <c r="X20" s="452"/>
      <c r="Y20" s="452"/>
      <c r="Z20" s="452"/>
      <c r="AA20" s="452"/>
      <c r="AB20" s="452"/>
      <c r="AC20" s="452"/>
      <c r="AD20" s="452"/>
      <c r="AE20" s="452"/>
      <c r="AF20" s="452"/>
      <c r="AG20" s="452"/>
      <c r="AH20" s="452"/>
      <c r="AI20" s="452"/>
      <c r="AJ20" s="452"/>
      <c r="AK20" s="452"/>
      <c r="AL20" s="452"/>
      <c r="AM20" s="452"/>
      <c r="AN20" s="452"/>
      <c r="AR20" s="396" t="s">
        <v>793</v>
      </c>
    </row>
    <row r="21" spans="3:51" ht="17.25" hidden="1" customHeight="1">
      <c r="C21" s="409" t="str">
        <f t="shared" si="0"/>
        <v>－</v>
      </c>
      <c r="E21" s="1586" t="str">
        <f>IF(①入力票!C10="単体","①会社名：",IF(AND(①入力票!C10="単体または２社ＪＶ",OR(様式1!U66="単体",様式1!U66="")),"①会社名：","①代表者名："))</f>
        <v>①会社名：</v>
      </c>
      <c r="F21" s="1587"/>
      <c r="G21" s="1587"/>
      <c r="H21" s="1587"/>
      <c r="I21" s="1587"/>
      <c r="J21" s="1588"/>
      <c r="K21" s="1860">
        <f>IF(①入力票!C10="単体",様式1!U65,IF(AND(①入力票!C10="単体または２社ＪＶ",OR(様式1!U66="単体",様式1!U66="")),様式1!U65,様式1!U68))</f>
        <v>0</v>
      </c>
      <c r="L21" s="1861"/>
      <c r="M21" s="1861"/>
      <c r="N21" s="1861"/>
      <c r="O21" s="1861"/>
      <c r="P21" s="1861"/>
      <c r="Q21" s="1861"/>
      <c r="R21" s="1861"/>
      <c r="S21" s="1861"/>
      <c r="T21" s="1861"/>
      <c r="U21" s="1861"/>
      <c r="V21" s="1861"/>
      <c r="W21" s="1861"/>
      <c r="X21" s="1861"/>
      <c r="Y21" s="1861"/>
      <c r="Z21" s="1861"/>
      <c r="AA21" s="1861"/>
      <c r="AB21" s="1861"/>
      <c r="AC21" s="1861"/>
      <c r="AD21" s="1861"/>
      <c r="AE21" s="1862"/>
      <c r="AG21" s="427"/>
      <c r="AI21" s="452"/>
      <c r="AJ21" s="452"/>
      <c r="AK21" s="452"/>
      <c r="AL21" s="452"/>
      <c r="AM21" s="452"/>
      <c r="AN21" s="452"/>
      <c r="AR21" s="396" t="s">
        <v>782</v>
      </c>
    </row>
    <row r="22" spans="3:51" ht="17.25" hidden="1" customHeight="1">
      <c r="C22" s="409" t="str">
        <f t="shared" si="0"/>
        <v>－</v>
      </c>
      <c r="E22" s="1792" t="s">
        <v>837</v>
      </c>
      <c r="F22" s="1793"/>
      <c r="G22" s="1793"/>
      <c r="H22" s="1793"/>
      <c r="I22" s="1793"/>
      <c r="J22" s="1794"/>
      <c r="K22" s="1685"/>
      <c r="L22" s="1686"/>
      <c r="M22" s="1686"/>
      <c r="N22" s="1686"/>
      <c r="O22" s="1686"/>
      <c r="P22" s="1686"/>
      <c r="Q22" s="1686"/>
      <c r="R22" s="1686"/>
      <c r="S22" s="1686"/>
      <c r="T22" s="1686"/>
      <c r="U22" s="1686"/>
      <c r="V22" s="1686"/>
      <c r="W22" s="480"/>
      <c r="X22" s="606" t="s">
        <v>781</v>
      </c>
      <c r="Y22" s="463"/>
      <c r="Z22" s="463"/>
      <c r="AA22" s="463"/>
      <c r="AB22" s="463"/>
      <c r="AC22" s="463"/>
      <c r="AD22" s="463"/>
      <c r="AE22" s="464"/>
      <c r="AG22" s="427"/>
      <c r="AI22" s="452"/>
      <c r="AJ22" s="452"/>
      <c r="AK22" s="452"/>
      <c r="AL22" s="452"/>
      <c r="AM22" s="452"/>
      <c r="AN22" s="452"/>
    </row>
    <row r="23" spans="3:51" s="455" customFormat="1" ht="17.25" hidden="1" customHeight="1">
      <c r="C23" s="409" t="str">
        <f t="shared" si="0"/>
        <v>－</v>
      </c>
      <c r="E23" s="407"/>
      <c r="F23" s="407"/>
      <c r="G23" s="407"/>
      <c r="H23" s="407"/>
      <c r="I23" s="407"/>
      <c r="J23" s="407"/>
      <c r="K23" s="453"/>
      <c r="L23" s="453"/>
      <c r="M23" s="453"/>
      <c r="N23" s="453"/>
      <c r="O23" s="453"/>
      <c r="P23" s="453"/>
      <c r="Q23" s="453"/>
      <c r="R23" s="453"/>
      <c r="S23" s="453"/>
      <c r="T23" s="453"/>
      <c r="U23" s="453"/>
      <c r="V23" s="453"/>
      <c r="W23" s="453"/>
      <c r="X23" s="453"/>
      <c r="Y23" s="453"/>
      <c r="Z23" s="453"/>
      <c r="AA23" s="456"/>
      <c r="AB23" s="427"/>
      <c r="AC23" s="466"/>
      <c r="AD23" s="466"/>
      <c r="AE23" s="466"/>
      <c r="AF23" s="396"/>
      <c r="AG23" s="427"/>
      <c r="AH23" s="405"/>
      <c r="AI23" s="452"/>
      <c r="AK23" s="485"/>
      <c r="AL23" s="485"/>
      <c r="AM23" s="485"/>
      <c r="AN23" s="456"/>
    </row>
    <row r="24" spans="3:51" ht="17.25" hidden="1" customHeight="1">
      <c r="C24" s="409" t="str">
        <f t="shared" si="0"/>
        <v>－</v>
      </c>
      <c r="E24" s="1795" t="s">
        <v>758</v>
      </c>
      <c r="F24" s="1730" t="s">
        <v>759</v>
      </c>
      <c r="G24" s="1731"/>
      <c r="H24" s="1731"/>
      <c r="I24" s="1731"/>
      <c r="J24" s="1732"/>
      <c r="K24" s="1716" t="str">
        <f>IF(K22="","",IF(K22="実績有り","実績有り","実績無し"))</f>
        <v/>
      </c>
      <c r="L24" s="1717"/>
      <c r="M24" s="1717"/>
      <c r="N24" s="1717"/>
      <c r="O24" s="1717"/>
      <c r="P24" s="1717"/>
      <c r="Q24" s="1717"/>
      <c r="R24" s="1717"/>
      <c r="S24" s="1717"/>
      <c r="T24" s="1717"/>
      <c r="U24" s="1717"/>
      <c r="V24" s="1717"/>
      <c r="W24" s="481"/>
      <c r="X24" s="499"/>
      <c r="Y24" s="481"/>
      <c r="Z24" s="481"/>
      <c r="AA24" s="483"/>
      <c r="AB24" s="484"/>
      <c r="AC24" s="484"/>
      <c r="AD24" s="484"/>
      <c r="AE24" s="484"/>
      <c r="AF24" s="507"/>
      <c r="AG24" s="484"/>
      <c r="AH24" s="507"/>
      <c r="AI24" s="508"/>
      <c r="AJ24" s="1698" t="str">
        <f>IF(K24="実績無し","実績無し",IF(AV27="×","未入力箇所有り",IF(AU27="×","期間が違います","○")))</f>
        <v>未入力箇所有り</v>
      </c>
      <c r="AK24" s="1698"/>
      <c r="AL24" s="1698"/>
      <c r="AM24" s="1698"/>
      <c r="AN24" s="452"/>
    </row>
    <row r="25" spans="3:51" ht="17.25" hidden="1" customHeight="1">
      <c r="C25" s="409" t="str">
        <f t="shared" si="0"/>
        <v>－</v>
      </c>
      <c r="E25" s="1796"/>
      <c r="F25" s="1718" t="s">
        <v>762</v>
      </c>
      <c r="G25" s="1719"/>
      <c r="H25" s="1719"/>
      <c r="I25" s="1719"/>
      <c r="J25" s="1720"/>
      <c r="K25" s="1797"/>
      <c r="L25" s="1798"/>
      <c r="M25" s="1798"/>
      <c r="N25" s="1798"/>
      <c r="O25" s="1798"/>
      <c r="P25" s="1798"/>
      <c r="Q25" s="1798"/>
      <c r="R25" s="1798"/>
      <c r="S25" s="1798"/>
      <c r="T25" s="1798"/>
      <c r="U25" s="1798"/>
      <c r="V25" s="1798"/>
      <c r="W25" s="1798"/>
      <c r="X25" s="1798"/>
      <c r="Y25" s="1798"/>
      <c r="Z25" s="1798"/>
      <c r="AA25" s="1798"/>
      <c r="AB25" s="1798"/>
      <c r="AC25" s="1798"/>
      <c r="AD25" s="1798"/>
      <c r="AE25" s="1798"/>
      <c r="AF25" s="1798"/>
      <c r="AG25" s="1798"/>
      <c r="AH25" s="1798"/>
      <c r="AI25" s="1799"/>
      <c r="AJ25" s="1698"/>
      <c r="AK25" s="1698"/>
      <c r="AL25" s="1698"/>
      <c r="AM25" s="1698"/>
      <c r="AN25" s="485"/>
    </row>
    <row r="26" spans="3:51" ht="17.25" hidden="1" customHeight="1">
      <c r="C26" s="409" t="str">
        <f t="shared" si="0"/>
        <v>－</v>
      </c>
      <c r="E26" s="1796"/>
      <c r="F26" s="1824" t="str">
        <f>IF($P$17="あり",$T$17,"契約金額（税込）")</f>
        <v>契約金額（税込）</v>
      </c>
      <c r="G26" s="1825"/>
      <c r="H26" s="1825"/>
      <c r="I26" s="1825"/>
      <c r="J26" s="1826"/>
      <c r="K26" s="1818"/>
      <c r="L26" s="1819"/>
      <c r="M26" s="1819"/>
      <c r="N26" s="1819"/>
      <c r="O26" s="1819"/>
      <c r="P26" s="1819"/>
      <c r="Q26" s="1819"/>
      <c r="R26" s="1819"/>
      <c r="S26" s="1819"/>
      <c r="T26" s="1819"/>
      <c r="U26" s="1819"/>
      <c r="V26" s="1819"/>
      <c r="W26" s="1819"/>
      <c r="X26" s="1819"/>
      <c r="Y26" s="1819"/>
      <c r="Z26" s="509" t="s">
        <v>806</v>
      </c>
      <c r="AA26" s="509"/>
      <c r="AB26" s="509"/>
      <c r="AC26" s="509"/>
      <c r="AD26" s="509"/>
      <c r="AE26" s="509"/>
      <c r="AF26" s="509"/>
      <c r="AG26" s="509"/>
      <c r="AH26" s="509"/>
      <c r="AI26" s="510"/>
      <c r="AJ26" s="1698"/>
      <c r="AK26" s="1698"/>
      <c r="AL26" s="1698"/>
      <c r="AM26" s="1698"/>
      <c r="AN26" s="485"/>
      <c r="AU26" s="471" t="s">
        <v>821</v>
      </c>
      <c r="AV26" s="471" t="s">
        <v>820</v>
      </c>
    </row>
    <row r="27" spans="3:51" ht="17.25" hidden="1" customHeight="1">
      <c r="C27" s="409" t="str">
        <f t="shared" si="0"/>
        <v>－</v>
      </c>
      <c r="E27" s="1823"/>
      <c r="F27" s="1724" t="s">
        <v>838</v>
      </c>
      <c r="G27" s="1725"/>
      <c r="H27" s="1725"/>
      <c r="I27" s="1725"/>
      <c r="J27" s="1726"/>
      <c r="K27" s="519" t="s">
        <v>839</v>
      </c>
      <c r="L27" s="1856"/>
      <c r="M27" s="1856"/>
      <c r="N27" s="520" t="s">
        <v>5</v>
      </c>
      <c r="O27" s="1856"/>
      <c r="P27" s="1856"/>
      <c r="Q27" s="520" t="s">
        <v>493</v>
      </c>
      <c r="R27" s="1856"/>
      <c r="S27" s="1856"/>
      <c r="T27" s="1857" t="s">
        <v>7</v>
      </c>
      <c r="U27" s="1778"/>
      <c r="V27" s="1778"/>
      <c r="W27" s="1778"/>
      <c r="X27" s="1778"/>
      <c r="Y27" s="1778"/>
      <c r="Z27" s="1778"/>
      <c r="AA27" s="1778"/>
      <c r="AB27" s="1778"/>
      <c r="AC27" s="1778"/>
      <c r="AD27" s="1778"/>
      <c r="AE27" s="1778"/>
      <c r="AF27" s="1778"/>
      <c r="AG27" s="1778"/>
      <c r="AH27" s="1778"/>
      <c r="AI27" s="1779"/>
      <c r="AJ27" s="1698"/>
      <c r="AK27" s="1698"/>
      <c r="AL27" s="1698"/>
      <c r="AM27" s="1698"/>
      <c r="AN27" s="485"/>
      <c r="AS27" s="487" t="s">
        <v>785</v>
      </c>
      <c r="AT27" s="504">
        <f>DATE(L27+1988,O27,R27)</f>
        <v>32111</v>
      </c>
      <c r="AU27" s="488" t="str">
        <f>IF(AND(AT27&gt;=$AW$18,AT27&lt;=$AY$18),"○","×")</f>
        <v>×</v>
      </c>
      <c r="AV27" s="471" t="str">
        <f>IF(OR(K24="",K25="",K26="",L27="",O27="",R27=""),"×","○")</f>
        <v>×</v>
      </c>
    </row>
    <row r="28" spans="3:51" ht="17.25" hidden="1" customHeight="1">
      <c r="C28" s="409" t="str">
        <f t="shared" si="0"/>
        <v>－</v>
      </c>
      <c r="E28" s="1795" t="s">
        <v>765</v>
      </c>
      <c r="F28" s="1730" t="s">
        <v>759</v>
      </c>
      <c r="G28" s="1731"/>
      <c r="H28" s="1731"/>
      <c r="I28" s="1731"/>
      <c r="J28" s="1732"/>
      <c r="K28" s="1714"/>
      <c r="L28" s="1715"/>
      <c r="M28" s="1715"/>
      <c r="N28" s="1715"/>
      <c r="O28" s="1715"/>
      <c r="P28" s="1715"/>
      <c r="Q28" s="1715"/>
      <c r="R28" s="1715"/>
      <c r="S28" s="1715"/>
      <c r="T28" s="1715"/>
      <c r="U28" s="1715"/>
      <c r="V28" s="1715"/>
      <c r="W28" s="481"/>
      <c r="X28" s="482" t="s">
        <v>736</v>
      </c>
      <c r="Y28" s="481"/>
      <c r="Z28" s="481"/>
      <c r="AA28" s="483"/>
      <c r="AB28" s="484"/>
      <c r="AC28" s="484"/>
      <c r="AD28" s="484"/>
      <c r="AE28" s="484"/>
      <c r="AF28" s="507"/>
      <c r="AG28" s="484"/>
      <c r="AH28" s="507"/>
      <c r="AI28" s="508"/>
      <c r="AJ28" s="1698" t="str">
        <f>IF(K24="実績無し","実績無し",IF(K28="実績無し","実績無し",IF(AV31="×","未入力箇所有り",IF(AU31="×","期間が違います","○"))))</f>
        <v>未入力箇所有り</v>
      </c>
      <c r="AK28" s="1698"/>
      <c r="AL28" s="1698"/>
      <c r="AM28" s="1698"/>
      <c r="AN28" s="452"/>
    </row>
    <row r="29" spans="3:51" ht="17.25" hidden="1" customHeight="1">
      <c r="C29" s="409" t="str">
        <f t="shared" si="0"/>
        <v>－</v>
      </c>
      <c r="E29" s="1796"/>
      <c r="F29" s="1718" t="s">
        <v>762</v>
      </c>
      <c r="G29" s="1719"/>
      <c r="H29" s="1719"/>
      <c r="I29" s="1719"/>
      <c r="J29" s="1720"/>
      <c r="K29" s="1797"/>
      <c r="L29" s="1798"/>
      <c r="M29" s="1798"/>
      <c r="N29" s="1798"/>
      <c r="O29" s="1798"/>
      <c r="P29" s="1798"/>
      <c r="Q29" s="1798"/>
      <c r="R29" s="1798"/>
      <c r="S29" s="1798"/>
      <c r="T29" s="1798"/>
      <c r="U29" s="1798"/>
      <c r="V29" s="1798"/>
      <c r="W29" s="1798"/>
      <c r="X29" s="1798"/>
      <c r="Y29" s="1798"/>
      <c r="Z29" s="1798"/>
      <c r="AA29" s="1798"/>
      <c r="AB29" s="1798"/>
      <c r="AC29" s="1798"/>
      <c r="AD29" s="1798"/>
      <c r="AE29" s="1798"/>
      <c r="AF29" s="1798"/>
      <c r="AG29" s="1798"/>
      <c r="AH29" s="1798"/>
      <c r="AI29" s="1799"/>
      <c r="AJ29" s="1698"/>
      <c r="AK29" s="1698"/>
      <c r="AL29" s="1698"/>
      <c r="AM29" s="1698"/>
      <c r="AN29" s="485"/>
    </row>
    <row r="30" spans="3:51" ht="17.25" hidden="1" customHeight="1">
      <c r="C30" s="409" t="str">
        <f t="shared" si="0"/>
        <v>－</v>
      </c>
      <c r="E30" s="1796"/>
      <c r="F30" s="1824" t="str">
        <f>IF($P$17="あり",$T$17,"契約金額（税込）")</f>
        <v>契約金額（税込）</v>
      </c>
      <c r="G30" s="1825"/>
      <c r="H30" s="1825"/>
      <c r="I30" s="1825"/>
      <c r="J30" s="1826"/>
      <c r="K30" s="1818"/>
      <c r="L30" s="1819"/>
      <c r="M30" s="1819"/>
      <c r="N30" s="1819"/>
      <c r="O30" s="1819"/>
      <c r="P30" s="1819"/>
      <c r="Q30" s="1819"/>
      <c r="R30" s="1819"/>
      <c r="S30" s="1819"/>
      <c r="T30" s="1819"/>
      <c r="U30" s="1819"/>
      <c r="V30" s="1819"/>
      <c r="W30" s="1819"/>
      <c r="X30" s="1819"/>
      <c r="Y30" s="1819"/>
      <c r="Z30" s="509" t="s">
        <v>806</v>
      </c>
      <c r="AA30" s="509"/>
      <c r="AB30" s="509"/>
      <c r="AC30" s="509"/>
      <c r="AD30" s="509"/>
      <c r="AE30" s="509"/>
      <c r="AF30" s="509"/>
      <c r="AG30" s="509"/>
      <c r="AH30" s="509"/>
      <c r="AI30" s="510"/>
      <c r="AJ30" s="1698"/>
      <c r="AK30" s="1698"/>
      <c r="AL30" s="1698"/>
      <c r="AM30" s="1698"/>
      <c r="AN30" s="485"/>
      <c r="AU30" s="471" t="s">
        <v>821</v>
      </c>
      <c r="AV30" s="471" t="s">
        <v>820</v>
      </c>
    </row>
    <row r="31" spans="3:51" ht="17.25" hidden="1" customHeight="1">
      <c r="C31" s="409" t="str">
        <f t="shared" si="0"/>
        <v>－</v>
      </c>
      <c r="E31" s="1823"/>
      <c r="F31" s="1724" t="s">
        <v>838</v>
      </c>
      <c r="G31" s="1725"/>
      <c r="H31" s="1725"/>
      <c r="I31" s="1725"/>
      <c r="J31" s="1726"/>
      <c r="K31" s="519" t="s">
        <v>839</v>
      </c>
      <c r="L31" s="1856"/>
      <c r="M31" s="1856"/>
      <c r="N31" s="520" t="s">
        <v>5</v>
      </c>
      <c r="O31" s="1856"/>
      <c r="P31" s="1856"/>
      <c r="Q31" s="520" t="s">
        <v>493</v>
      </c>
      <c r="R31" s="1856"/>
      <c r="S31" s="1856"/>
      <c r="T31" s="1857" t="s">
        <v>7</v>
      </c>
      <c r="U31" s="1778"/>
      <c r="V31" s="1778"/>
      <c r="W31" s="1778"/>
      <c r="X31" s="1778"/>
      <c r="Y31" s="1778"/>
      <c r="Z31" s="1778"/>
      <c r="AA31" s="1778"/>
      <c r="AB31" s="1778"/>
      <c r="AC31" s="1778"/>
      <c r="AD31" s="1778"/>
      <c r="AE31" s="1778"/>
      <c r="AF31" s="1778"/>
      <c r="AG31" s="1778"/>
      <c r="AH31" s="1778"/>
      <c r="AI31" s="1779"/>
      <c r="AJ31" s="1698"/>
      <c r="AK31" s="1698"/>
      <c r="AL31" s="1698"/>
      <c r="AM31" s="1698"/>
      <c r="AN31" s="485"/>
      <c r="AS31" s="487" t="s">
        <v>785</v>
      </c>
      <c r="AT31" s="504">
        <f>DATE(L31+1988,O31,R31)</f>
        <v>32111</v>
      </c>
      <c r="AU31" s="488" t="str">
        <f>IF(AND(AT31&gt;=$AW$18,AT31&lt;=$AY$18),"○","×")</f>
        <v>×</v>
      </c>
      <c r="AV31" s="471" t="str">
        <f>IF(OR(K28="",K29="",K30="",L31="",O31="",R31=""),"×","○")</f>
        <v>×</v>
      </c>
    </row>
    <row r="32" spans="3:51" ht="13.5" hidden="1">
      <c r="C32" s="409" t="str">
        <f t="shared" si="0"/>
        <v>－</v>
      </c>
      <c r="E32" s="408"/>
      <c r="F32" s="408"/>
      <c r="G32" s="408"/>
      <c r="H32" s="408"/>
      <c r="I32" s="453"/>
      <c r="J32" s="453"/>
      <c r="K32" s="453"/>
      <c r="L32" s="453"/>
      <c r="M32" s="453"/>
      <c r="N32" s="453"/>
      <c r="O32" s="453"/>
      <c r="P32" s="453"/>
      <c r="Q32" s="453"/>
      <c r="R32" s="453"/>
      <c r="S32" s="453"/>
      <c r="T32" s="453"/>
      <c r="U32" s="453"/>
      <c r="V32" s="453"/>
      <c r="W32" s="453"/>
      <c r="X32" s="453"/>
      <c r="Y32" s="453"/>
      <c r="Z32" s="453"/>
      <c r="AA32" s="452"/>
      <c r="AB32" s="427"/>
      <c r="AC32" s="427"/>
      <c r="AD32" s="427"/>
      <c r="AG32" s="427"/>
      <c r="AI32" s="452"/>
      <c r="AJ32" s="452"/>
      <c r="AK32" s="452"/>
      <c r="AL32" s="452"/>
      <c r="AM32" s="452"/>
      <c r="AN32" s="452"/>
    </row>
    <row r="33" spans="3:48" ht="13.5" hidden="1">
      <c r="C33" s="409" t="str">
        <f t="shared" si="0"/>
        <v>－</v>
      </c>
      <c r="E33" s="408"/>
      <c r="F33" s="453" t="s">
        <v>840</v>
      </c>
      <c r="G33" s="408"/>
      <c r="H33" s="408"/>
      <c r="I33" s="453"/>
      <c r="J33" s="453"/>
      <c r="K33" s="453"/>
      <c r="L33" s="453"/>
      <c r="M33" s="453"/>
      <c r="N33" s="453"/>
      <c r="O33" s="453"/>
      <c r="P33" s="453"/>
      <c r="Q33" s="453"/>
      <c r="R33" s="453"/>
      <c r="S33" s="453"/>
      <c r="T33" s="453"/>
      <c r="U33" s="453"/>
      <c r="V33" s="453"/>
      <c r="W33" s="453"/>
      <c r="X33" s="453"/>
      <c r="Y33" s="453"/>
      <c r="Z33" s="453"/>
      <c r="AA33" s="452"/>
      <c r="AB33" s="427"/>
      <c r="AC33" s="427"/>
      <c r="AD33" s="427"/>
      <c r="AF33" s="427"/>
      <c r="AG33" s="427"/>
      <c r="AI33" s="452"/>
      <c r="AJ33" s="452"/>
      <c r="AK33" s="452"/>
      <c r="AL33" s="452"/>
      <c r="AM33" s="452"/>
      <c r="AN33" s="452"/>
    </row>
    <row r="34" spans="3:48" ht="12.75" hidden="1" customHeight="1">
      <c r="C34" s="409" t="str">
        <f t="shared" si="0"/>
        <v>－</v>
      </c>
      <c r="E34" s="408"/>
      <c r="F34" s="1850" t="str">
        <f>IF(K22="","受注実績の有無について選択して下さい",IF(AJ34=0,"漏れはありませんか？漏れが判明したら「Ｅ評価」です","間違い等がないか、改めてご確認下さい"))</f>
        <v>受注実績の有無について選択して下さい</v>
      </c>
      <c r="G34" s="1851"/>
      <c r="H34" s="1851"/>
      <c r="I34" s="1851"/>
      <c r="J34" s="1851"/>
      <c r="K34" s="1851"/>
      <c r="L34" s="1851"/>
      <c r="M34" s="1851"/>
      <c r="N34" s="1851"/>
      <c r="O34" s="1851"/>
      <c r="P34" s="1851"/>
      <c r="Q34" s="1851"/>
      <c r="R34" s="1851"/>
      <c r="S34" s="1851"/>
      <c r="T34" s="1851"/>
      <c r="U34" s="1851"/>
      <c r="V34" s="1851"/>
      <c r="W34" s="1851"/>
      <c r="X34" s="1851"/>
      <c r="Y34" s="1851"/>
      <c r="Z34" s="1851"/>
      <c r="AA34" s="1851"/>
      <c r="AB34" s="1851"/>
      <c r="AC34" s="1851"/>
      <c r="AD34" s="1852"/>
      <c r="AF34" s="1555" t="s">
        <v>841</v>
      </c>
      <c r="AG34" s="1520"/>
      <c r="AH34" s="1520"/>
      <c r="AI34" s="1520"/>
      <c r="AJ34" s="1811" t="str">
        <f>IF(K22="","入力確認！",COUNTIF(AJ24:AM31,"○"))</f>
        <v>入力確認！</v>
      </c>
      <c r="AK34" s="1812"/>
      <c r="AL34" s="1812"/>
      <c r="AM34" s="1813"/>
      <c r="AN34" s="452"/>
    </row>
    <row r="35" spans="3:48" ht="13.5" hidden="1" customHeight="1" thickBot="1">
      <c r="C35" s="409" t="str">
        <f t="shared" si="0"/>
        <v>－</v>
      </c>
      <c r="E35" s="408"/>
      <c r="F35" s="1853"/>
      <c r="G35" s="1854"/>
      <c r="H35" s="1854"/>
      <c r="I35" s="1854"/>
      <c r="J35" s="1854"/>
      <c r="K35" s="1854"/>
      <c r="L35" s="1854"/>
      <c r="M35" s="1854"/>
      <c r="N35" s="1854"/>
      <c r="O35" s="1854"/>
      <c r="P35" s="1854"/>
      <c r="Q35" s="1854"/>
      <c r="R35" s="1854"/>
      <c r="S35" s="1854"/>
      <c r="T35" s="1854"/>
      <c r="U35" s="1854"/>
      <c r="V35" s="1854"/>
      <c r="W35" s="1854"/>
      <c r="X35" s="1854"/>
      <c r="Y35" s="1854"/>
      <c r="Z35" s="1854"/>
      <c r="AA35" s="1854"/>
      <c r="AB35" s="1854"/>
      <c r="AC35" s="1854"/>
      <c r="AD35" s="1855"/>
      <c r="AF35" s="1705"/>
      <c r="AG35" s="1706"/>
      <c r="AH35" s="1706"/>
      <c r="AI35" s="1706"/>
      <c r="AJ35" s="1814"/>
      <c r="AK35" s="1815"/>
      <c r="AL35" s="1815"/>
      <c r="AM35" s="1816"/>
      <c r="AN35" s="452"/>
    </row>
    <row r="36" spans="3:48" ht="13.5" hidden="1">
      <c r="C36" s="409" t="str">
        <f t="shared" si="0"/>
        <v>－</v>
      </c>
      <c r="E36" s="408"/>
      <c r="F36" s="408"/>
      <c r="G36" s="408"/>
      <c r="H36" s="408"/>
      <c r="I36" s="453"/>
      <c r="J36" s="453"/>
      <c r="K36" s="453"/>
      <c r="L36" s="453"/>
      <c r="M36" s="453"/>
      <c r="N36" s="453"/>
      <c r="O36" s="453"/>
      <c r="P36" s="453"/>
      <c r="Q36" s="453"/>
      <c r="R36" s="453"/>
      <c r="S36" s="453"/>
      <c r="T36" s="453"/>
      <c r="U36" s="453"/>
      <c r="V36" s="453"/>
      <c r="W36" s="453"/>
      <c r="X36" s="453"/>
      <c r="Y36" s="453"/>
      <c r="Z36" s="453"/>
      <c r="AA36" s="452"/>
      <c r="AB36" s="427"/>
      <c r="AC36" s="427"/>
      <c r="AD36" s="427"/>
      <c r="AN36" s="452"/>
    </row>
    <row r="37" spans="3:48" ht="14.25" hidden="1" thickBot="1">
      <c r="C37" s="494" t="str">
        <f>IF(C5="－","－",IF(①入力票!C10="単体","－","○"))</f>
        <v>－</v>
      </c>
      <c r="E37" s="452" t="s">
        <v>756</v>
      </c>
      <c r="F37" s="408"/>
      <c r="G37" s="408"/>
      <c r="H37" s="408"/>
      <c r="I37" s="408"/>
      <c r="J37" s="408"/>
      <c r="K37" s="452"/>
      <c r="L37" s="452"/>
      <c r="M37" s="452"/>
      <c r="N37" s="452"/>
      <c r="O37" s="452"/>
      <c r="P37" s="452"/>
      <c r="Q37" s="452"/>
      <c r="R37" s="452"/>
      <c r="S37" s="452"/>
      <c r="T37" s="452"/>
      <c r="U37" s="452"/>
      <c r="V37" s="452"/>
      <c r="W37" s="452"/>
      <c r="X37" s="452"/>
      <c r="Y37" s="452"/>
      <c r="Z37" s="452"/>
      <c r="AA37" s="452"/>
      <c r="AB37" s="452"/>
      <c r="AC37" s="452"/>
      <c r="AD37" s="452"/>
      <c r="AE37" s="452"/>
      <c r="AF37" s="452"/>
      <c r="AG37" s="452"/>
      <c r="AH37" s="452"/>
      <c r="AI37" s="452"/>
      <c r="AJ37" s="452"/>
      <c r="AK37" s="452"/>
      <c r="AL37" s="452"/>
      <c r="AM37" s="452"/>
      <c r="AN37" s="452"/>
    </row>
    <row r="38" spans="3:48" ht="17.25" hidden="1" customHeight="1">
      <c r="C38" s="409" t="str">
        <f>$C$37</f>
        <v>－</v>
      </c>
      <c r="E38" s="1586" t="s">
        <v>771</v>
      </c>
      <c r="F38" s="1587"/>
      <c r="G38" s="1587"/>
      <c r="H38" s="1587"/>
      <c r="I38" s="1587"/>
      <c r="J38" s="1588"/>
      <c r="K38" s="1780" t="str">
        <f>IF('様式7-1'!K45="","様式7-1に入力してください！！",'様式7-1'!K45)</f>
        <v>様式7-1に入力してください！！</v>
      </c>
      <c r="L38" s="1781"/>
      <c r="M38" s="1781"/>
      <c r="N38" s="1781"/>
      <c r="O38" s="1781"/>
      <c r="P38" s="1781"/>
      <c r="Q38" s="1781"/>
      <c r="R38" s="1781"/>
      <c r="S38" s="1781"/>
      <c r="T38" s="1781"/>
      <c r="U38" s="1781"/>
      <c r="V38" s="1781"/>
      <c r="W38" s="1781"/>
      <c r="X38" s="1781"/>
      <c r="Y38" s="1781"/>
      <c r="Z38" s="1781"/>
      <c r="AA38" s="1781"/>
      <c r="AB38" s="1781"/>
      <c r="AC38" s="1781"/>
      <c r="AD38" s="1781"/>
      <c r="AE38" s="1782"/>
      <c r="AG38" s="427"/>
      <c r="AI38" s="452"/>
      <c r="AJ38" s="452"/>
      <c r="AK38" s="452"/>
      <c r="AL38" s="452"/>
      <c r="AM38" s="452"/>
      <c r="AN38" s="452"/>
    </row>
    <row r="39" spans="3:48" ht="17.25" hidden="1" customHeight="1">
      <c r="C39" s="409" t="str">
        <f t="shared" ref="C39:C53" si="1">$C$37</f>
        <v>－</v>
      </c>
      <c r="E39" s="1792" t="s">
        <v>837</v>
      </c>
      <c r="F39" s="1793"/>
      <c r="G39" s="1793"/>
      <c r="H39" s="1793"/>
      <c r="I39" s="1793"/>
      <c r="J39" s="1794"/>
      <c r="K39" s="1685"/>
      <c r="L39" s="1686"/>
      <c r="M39" s="1686"/>
      <c r="N39" s="1686"/>
      <c r="O39" s="1686"/>
      <c r="P39" s="1686"/>
      <c r="Q39" s="1686"/>
      <c r="R39" s="1686"/>
      <c r="S39" s="1686"/>
      <c r="T39" s="1686"/>
      <c r="U39" s="1686"/>
      <c r="V39" s="1686"/>
      <c r="W39" s="480"/>
      <c r="X39" s="606" t="s">
        <v>781</v>
      </c>
      <c r="Y39" s="463"/>
      <c r="Z39" s="463"/>
      <c r="AA39" s="463"/>
      <c r="AB39" s="463"/>
      <c r="AC39" s="463"/>
      <c r="AD39" s="463"/>
      <c r="AE39" s="464"/>
      <c r="AG39" s="427"/>
      <c r="AI39" s="452"/>
      <c r="AJ39" s="452"/>
      <c r="AK39" s="452"/>
      <c r="AL39" s="452"/>
      <c r="AM39" s="452"/>
      <c r="AN39" s="452"/>
    </row>
    <row r="40" spans="3:48" s="455" customFormat="1" ht="17.25" hidden="1" customHeight="1">
      <c r="C40" s="409" t="str">
        <f t="shared" si="1"/>
        <v>－</v>
      </c>
      <c r="E40" s="407"/>
      <c r="F40" s="407"/>
      <c r="G40" s="407"/>
      <c r="H40" s="407"/>
      <c r="I40" s="407"/>
      <c r="J40" s="407"/>
      <c r="K40" s="453"/>
      <c r="L40" s="453"/>
      <c r="M40" s="453"/>
      <c r="N40" s="453"/>
      <c r="O40" s="453"/>
      <c r="P40" s="453"/>
      <c r="Q40" s="453"/>
      <c r="R40" s="453"/>
      <c r="S40" s="453"/>
      <c r="T40" s="453"/>
      <c r="U40" s="453"/>
      <c r="V40" s="453"/>
      <c r="W40" s="453"/>
      <c r="X40" s="453"/>
      <c r="Y40" s="453"/>
      <c r="Z40" s="453"/>
      <c r="AA40" s="456"/>
      <c r="AB40" s="427"/>
      <c r="AC40" s="466"/>
      <c r="AD40" s="466"/>
      <c r="AE40" s="466"/>
      <c r="AF40" s="396"/>
      <c r="AG40" s="427"/>
      <c r="AH40" s="405"/>
      <c r="AI40" s="452"/>
      <c r="AK40" s="485"/>
      <c r="AL40" s="485"/>
      <c r="AM40" s="485"/>
      <c r="AN40" s="456"/>
    </row>
    <row r="41" spans="3:48" ht="17.25" hidden="1" customHeight="1">
      <c r="C41" s="409" t="str">
        <f t="shared" si="1"/>
        <v>－</v>
      </c>
      <c r="E41" s="1795" t="s">
        <v>758</v>
      </c>
      <c r="F41" s="1730" t="s">
        <v>759</v>
      </c>
      <c r="G41" s="1731"/>
      <c r="H41" s="1731"/>
      <c r="I41" s="1731"/>
      <c r="J41" s="1732"/>
      <c r="K41" s="1716" t="str">
        <f>IF(K39="","",IF(K39="実績有り","実績有り","実績無し"))</f>
        <v/>
      </c>
      <c r="L41" s="1717"/>
      <c r="M41" s="1717"/>
      <c r="N41" s="1717"/>
      <c r="O41" s="1717"/>
      <c r="P41" s="1717"/>
      <c r="Q41" s="1717"/>
      <c r="R41" s="1717"/>
      <c r="S41" s="1717"/>
      <c r="T41" s="1717"/>
      <c r="U41" s="1717"/>
      <c r="V41" s="1717"/>
      <c r="W41" s="481"/>
      <c r="X41" s="499"/>
      <c r="Y41" s="481"/>
      <c r="Z41" s="481"/>
      <c r="AA41" s="483"/>
      <c r="AB41" s="484"/>
      <c r="AC41" s="484"/>
      <c r="AD41" s="484"/>
      <c r="AE41" s="484"/>
      <c r="AF41" s="507"/>
      <c r="AG41" s="484"/>
      <c r="AH41" s="507"/>
      <c r="AI41" s="508"/>
      <c r="AJ41" s="1698" t="str">
        <f>IF(K41="実績無し","実績無し",IF(AV44="×","未入力箇所有り",IF(AU44="×","期間が違います","○")))</f>
        <v>未入力箇所有り</v>
      </c>
      <c r="AK41" s="1698"/>
      <c r="AL41" s="1698"/>
      <c r="AM41" s="1698"/>
      <c r="AN41" s="452"/>
    </row>
    <row r="42" spans="3:48" ht="17.25" hidden="1" customHeight="1">
      <c r="C42" s="409" t="str">
        <f t="shared" si="1"/>
        <v>－</v>
      </c>
      <c r="E42" s="1796"/>
      <c r="F42" s="1718" t="s">
        <v>762</v>
      </c>
      <c r="G42" s="1719"/>
      <c r="H42" s="1719"/>
      <c r="I42" s="1719"/>
      <c r="J42" s="1720"/>
      <c r="K42" s="1797"/>
      <c r="L42" s="1798"/>
      <c r="M42" s="1798"/>
      <c r="N42" s="1798"/>
      <c r="O42" s="1798"/>
      <c r="P42" s="1798"/>
      <c r="Q42" s="1798"/>
      <c r="R42" s="1798"/>
      <c r="S42" s="1798"/>
      <c r="T42" s="1798"/>
      <c r="U42" s="1798"/>
      <c r="V42" s="1798"/>
      <c r="W42" s="1798"/>
      <c r="X42" s="1798"/>
      <c r="Y42" s="1798"/>
      <c r="Z42" s="1798"/>
      <c r="AA42" s="1798"/>
      <c r="AB42" s="1798"/>
      <c r="AC42" s="1798"/>
      <c r="AD42" s="1798"/>
      <c r="AE42" s="1798"/>
      <c r="AF42" s="1798"/>
      <c r="AG42" s="1798"/>
      <c r="AH42" s="1798"/>
      <c r="AI42" s="1799"/>
      <c r="AJ42" s="1698"/>
      <c r="AK42" s="1698"/>
      <c r="AL42" s="1698"/>
      <c r="AM42" s="1698"/>
      <c r="AN42" s="485"/>
    </row>
    <row r="43" spans="3:48" ht="17.25" hidden="1" customHeight="1">
      <c r="C43" s="409" t="str">
        <f t="shared" si="1"/>
        <v>－</v>
      </c>
      <c r="E43" s="1796"/>
      <c r="F43" s="1824" t="str">
        <f>IF($P$17="あり",$T$17,"契約金額（税込）")</f>
        <v>契約金額（税込）</v>
      </c>
      <c r="G43" s="1825"/>
      <c r="H43" s="1825"/>
      <c r="I43" s="1825"/>
      <c r="J43" s="1826"/>
      <c r="K43" s="1818"/>
      <c r="L43" s="1819"/>
      <c r="M43" s="1819"/>
      <c r="N43" s="1819"/>
      <c r="O43" s="1819"/>
      <c r="P43" s="1819"/>
      <c r="Q43" s="1819"/>
      <c r="R43" s="1819"/>
      <c r="S43" s="1819"/>
      <c r="T43" s="1819"/>
      <c r="U43" s="1819"/>
      <c r="V43" s="1819"/>
      <c r="W43" s="1819"/>
      <c r="X43" s="1819"/>
      <c r="Y43" s="1819"/>
      <c r="Z43" s="509" t="s">
        <v>806</v>
      </c>
      <c r="AA43" s="509"/>
      <c r="AB43" s="509"/>
      <c r="AC43" s="509"/>
      <c r="AD43" s="509"/>
      <c r="AE43" s="509"/>
      <c r="AF43" s="509"/>
      <c r="AG43" s="509"/>
      <c r="AH43" s="509"/>
      <c r="AI43" s="510"/>
      <c r="AJ43" s="1698"/>
      <c r="AK43" s="1698"/>
      <c r="AL43" s="1698"/>
      <c r="AM43" s="1698"/>
      <c r="AN43" s="485"/>
      <c r="AU43" s="471" t="s">
        <v>821</v>
      </c>
      <c r="AV43" s="471" t="s">
        <v>820</v>
      </c>
    </row>
    <row r="44" spans="3:48" ht="17.25" hidden="1" customHeight="1">
      <c r="C44" s="409" t="str">
        <f t="shared" si="1"/>
        <v>－</v>
      </c>
      <c r="E44" s="1823"/>
      <c r="F44" s="1724" t="s">
        <v>838</v>
      </c>
      <c r="G44" s="1725"/>
      <c r="H44" s="1725"/>
      <c r="I44" s="1725"/>
      <c r="J44" s="1726"/>
      <c r="K44" s="519" t="s">
        <v>751</v>
      </c>
      <c r="L44" s="1856"/>
      <c r="M44" s="1856"/>
      <c r="N44" s="520" t="s">
        <v>5</v>
      </c>
      <c r="O44" s="1856"/>
      <c r="P44" s="1856"/>
      <c r="Q44" s="520" t="s">
        <v>493</v>
      </c>
      <c r="R44" s="1856"/>
      <c r="S44" s="1856"/>
      <c r="T44" s="1857" t="s">
        <v>7</v>
      </c>
      <c r="U44" s="1778"/>
      <c r="V44" s="1778"/>
      <c r="W44" s="1778"/>
      <c r="X44" s="1778"/>
      <c r="Y44" s="1778"/>
      <c r="Z44" s="1778"/>
      <c r="AA44" s="1778"/>
      <c r="AB44" s="1778"/>
      <c r="AC44" s="1778"/>
      <c r="AD44" s="1778"/>
      <c r="AE44" s="1778"/>
      <c r="AF44" s="1778"/>
      <c r="AG44" s="1778"/>
      <c r="AH44" s="1778"/>
      <c r="AI44" s="1779"/>
      <c r="AJ44" s="1698"/>
      <c r="AK44" s="1698"/>
      <c r="AL44" s="1698"/>
      <c r="AM44" s="1698"/>
      <c r="AN44" s="485"/>
      <c r="AS44" s="487" t="s">
        <v>785</v>
      </c>
      <c r="AT44" s="504">
        <f>DATE(L44+1988,O44,R44)</f>
        <v>32111</v>
      </c>
      <c r="AU44" s="488" t="str">
        <f>IF(AND(AT44&gt;=$AW$18,AT44&lt;=$AY$18),"○","×")</f>
        <v>×</v>
      </c>
      <c r="AV44" s="471" t="str">
        <f>IF(OR(K41="",K42="",K43="",L44="",O44="",R44=""),"×","○")</f>
        <v>×</v>
      </c>
    </row>
    <row r="45" spans="3:48" ht="17.25" hidden="1" customHeight="1">
      <c r="C45" s="409" t="str">
        <f t="shared" si="1"/>
        <v>－</v>
      </c>
      <c r="E45" s="1795" t="s">
        <v>765</v>
      </c>
      <c r="F45" s="1730" t="s">
        <v>759</v>
      </c>
      <c r="G45" s="1731"/>
      <c r="H45" s="1731"/>
      <c r="I45" s="1731"/>
      <c r="J45" s="1732"/>
      <c r="K45" s="1714"/>
      <c r="L45" s="1715"/>
      <c r="M45" s="1715"/>
      <c r="N45" s="1715"/>
      <c r="O45" s="1715"/>
      <c r="P45" s="1715"/>
      <c r="Q45" s="1715"/>
      <c r="R45" s="1715"/>
      <c r="S45" s="1715"/>
      <c r="T45" s="1715"/>
      <c r="U45" s="1715"/>
      <c r="V45" s="1715"/>
      <c r="W45" s="481"/>
      <c r="X45" s="482" t="s">
        <v>736</v>
      </c>
      <c r="Y45" s="481"/>
      <c r="Z45" s="481"/>
      <c r="AA45" s="483"/>
      <c r="AB45" s="484"/>
      <c r="AC45" s="484"/>
      <c r="AD45" s="484"/>
      <c r="AE45" s="484"/>
      <c r="AF45" s="507"/>
      <c r="AG45" s="484"/>
      <c r="AH45" s="507"/>
      <c r="AI45" s="508"/>
      <c r="AJ45" s="1698" t="str">
        <f>IF(K41="実績無し","実績無し",IF(K45="実績無し","実績無し",IF(AV48="×","未入力箇所有り",IF(AU48="×","期間が違います","○"))))</f>
        <v>未入力箇所有り</v>
      </c>
      <c r="AK45" s="1698"/>
      <c r="AL45" s="1698"/>
      <c r="AM45" s="1698"/>
      <c r="AN45" s="452"/>
    </row>
    <row r="46" spans="3:48" ht="17.25" hidden="1" customHeight="1">
      <c r="C46" s="409" t="str">
        <f t="shared" si="1"/>
        <v>－</v>
      </c>
      <c r="E46" s="1796"/>
      <c r="F46" s="1718" t="s">
        <v>762</v>
      </c>
      <c r="G46" s="1719"/>
      <c r="H46" s="1719"/>
      <c r="I46" s="1719"/>
      <c r="J46" s="1720"/>
      <c r="K46" s="1797"/>
      <c r="L46" s="1798"/>
      <c r="M46" s="1798"/>
      <c r="N46" s="1798"/>
      <c r="O46" s="1798"/>
      <c r="P46" s="1798"/>
      <c r="Q46" s="1798"/>
      <c r="R46" s="1798"/>
      <c r="S46" s="1798"/>
      <c r="T46" s="1798"/>
      <c r="U46" s="1798"/>
      <c r="V46" s="1798"/>
      <c r="W46" s="1798"/>
      <c r="X46" s="1798"/>
      <c r="Y46" s="1798"/>
      <c r="Z46" s="1798"/>
      <c r="AA46" s="1798"/>
      <c r="AB46" s="1798"/>
      <c r="AC46" s="1798"/>
      <c r="AD46" s="1798"/>
      <c r="AE46" s="1798"/>
      <c r="AF46" s="1798"/>
      <c r="AG46" s="1798"/>
      <c r="AH46" s="1798"/>
      <c r="AI46" s="1799"/>
      <c r="AJ46" s="1698"/>
      <c r="AK46" s="1698"/>
      <c r="AL46" s="1698"/>
      <c r="AM46" s="1698"/>
      <c r="AN46" s="485"/>
    </row>
    <row r="47" spans="3:48" ht="17.25" hidden="1" customHeight="1">
      <c r="C47" s="409" t="str">
        <f t="shared" si="1"/>
        <v>－</v>
      </c>
      <c r="E47" s="1796"/>
      <c r="F47" s="1824" t="str">
        <f>IF($P$17="あり",$T$17,"契約金額（税込）")</f>
        <v>契約金額（税込）</v>
      </c>
      <c r="G47" s="1825"/>
      <c r="H47" s="1825"/>
      <c r="I47" s="1825"/>
      <c r="J47" s="1826"/>
      <c r="K47" s="1818"/>
      <c r="L47" s="1819"/>
      <c r="M47" s="1819"/>
      <c r="N47" s="1819"/>
      <c r="O47" s="1819"/>
      <c r="P47" s="1819"/>
      <c r="Q47" s="1819"/>
      <c r="R47" s="1819"/>
      <c r="S47" s="1819"/>
      <c r="T47" s="1819"/>
      <c r="U47" s="1819"/>
      <c r="V47" s="1819"/>
      <c r="W47" s="1819"/>
      <c r="X47" s="1819"/>
      <c r="Y47" s="1819"/>
      <c r="Z47" s="509" t="s">
        <v>806</v>
      </c>
      <c r="AA47" s="509"/>
      <c r="AB47" s="509"/>
      <c r="AC47" s="509"/>
      <c r="AD47" s="509"/>
      <c r="AE47" s="509"/>
      <c r="AF47" s="509"/>
      <c r="AG47" s="509"/>
      <c r="AH47" s="509"/>
      <c r="AI47" s="510"/>
      <c r="AJ47" s="1698"/>
      <c r="AK47" s="1698"/>
      <c r="AL47" s="1698"/>
      <c r="AM47" s="1698"/>
      <c r="AN47" s="485"/>
      <c r="AU47" s="471" t="s">
        <v>821</v>
      </c>
      <c r="AV47" s="471" t="s">
        <v>820</v>
      </c>
    </row>
    <row r="48" spans="3:48" ht="17.25" hidden="1" customHeight="1">
      <c r="C48" s="409" t="str">
        <f t="shared" si="1"/>
        <v>－</v>
      </c>
      <c r="E48" s="1823"/>
      <c r="F48" s="1724" t="s">
        <v>838</v>
      </c>
      <c r="G48" s="1725"/>
      <c r="H48" s="1725"/>
      <c r="I48" s="1725"/>
      <c r="J48" s="1726"/>
      <c r="K48" s="519" t="s">
        <v>751</v>
      </c>
      <c r="L48" s="1856"/>
      <c r="M48" s="1856"/>
      <c r="N48" s="520" t="s">
        <v>5</v>
      </c>
      <c r="O48" s="1856"/>
      <c r="P48" s="1856"/>
      <c r="Q48" s="520" t="s">
        <v>493</v>
      </c>
      <c r="R48" s="1856"/>
      <c r="S48" s="1856"/>
      <c r="T48" s="1857" t="s">
        <v>7</v>
      </c>
      <c r="U48" s="1778"/>
      <c r="V48" s="1778"/>
      <c r="W48" s="1778"/>
      <c r="X48" s="1778"/>
      <c r="Y48" s="1778"/>
      <c r="Z48" s="1778"/>
      <c r="AA48" s="1778"/>
      <c r="AB48" s="1778"/>
      <c r="AC48" s="1778"/>
      <c r="AD48" s="1778"/>
      <c r="AE48" s="1778"/>
      <c r="AF48" s="1778"/>
      <c r="AG48" s="1778"/>
      <c r="AH48" s="1778"/>
      <c r="AI48" s="1779"/>
      <c r="AJ48" s="1698"/>
      <c r="AK48" s="1698"/>
      <c r="AL48" s="1698"/>
      <c r="AM48" s="1698"/>
      <c r="AN48" s="485"/>
      <c r="AS48" s="487" t="s">
        <v>785</v>
      </c>
      <c r="AT48" s="504">
        <f>DATE(L48+1988,O48,R48)</f>
        <v>32111</v>
      </c>
      <c r="AU48" s="488" t="str">
        <f>IF(AND(AT48&gt;=$AW$18,AT48&lt;=$AY$18),"○","×")</f>
        <v>×</v>
      </c>
      <c r="AV48" s="471" t="str">
        <f>IF(OR(K45="",K46="",K47="",L48="",O48="",R48=""),"×","○")</f>
        <v>×</v>
      </c>
    </row>
    <row r="49" spans="3:48" ht="13.5" hidden="1">
      <c r="C49" s="409" t="str">
        <f t="shared" si="1"/>
        <v>－</v>
      </c>
      <c r="E49" s="408"/>
      <c r="F49" s="408"/>
      <c r="G49" s="408"/>
      <c r="H49" s="408"/>
      <c r="I49" s="453"/>
      <c r="J49" s="453"/>
      <c r="K49" s="453"/>
      <c r="L49" s="453"/>
      <c r="M49" s="453"/>
      <c r="N49" s="453"/>
      <c r="O49" s="453"/>
      <c r="P49" s="453"/>
      <c r="Q49" s="453"/>
      <c r="R49" s="453"/>
      <c r="S49" s="453"/>
      <c r="T49" s="453"/>
      <c r="U49" s="453"/>
      <c r="V49" s="453"/>
      <c r="W49" s="453"/>
      <c r="X49" s="453"/>
      <c r="Y49" s="453"/>
      <c r="Z49" s="453"/>
      <c r="AA49" s="452"/>
      <c r="AB49" s="427"/>
      <c r="AC49" s="427"/>
      <c r="AD49" s="427"/>
      <c r="AG49" s="427"/>
      <c r="AI49" s="452"/>
      <c r="AJ49" s="452"/>
      <c r="AK49" s="452"/>
      <c r="AL49" s="452"/>
      <c r="AM49" s="452"/>
      <c r="AN49" s="452"/>
    </row>
    <row r="50" spans="3:48" ht="13.5" hidden="1">
      <c r="C50" s="409" t="str">
        <f t="shared" si="1"/>
        <v>－</v>
      </c>
      <c r="E50" s="408"/>
      <c r="F50" s="453" t="s">
        <v>767</v>
      </c>
      <c r="G50" s="408"/>
      <c r="H50" s="408"/>
      <c r="I50" s="453"/>
      <c r="J50" s="453"/>
      <c r="K50" s="453"/>
      <c r="L50" s="453"/>
      <c r="M50" s="453"/>
      <c r="N50" s="453"/>
      <c r="O50" s="453"/>
      <c r="P50" s="453"/>
      <c r="Q50" s="453"/>
      <c r="R50" s="453"/>
      <c r="S50" s="453"/>
      <c r="T50" s="453"/>
      <c r="U50" s="453"/>
      <c r="V50" s="453"/>
      <c r="W50" s="453"/>
      <c r="X50" s="453"/>
      <c r="Y50" s="453"/>
      <c r="Z50" s="453"/>
      <c r="AA50" s="452"/>
      <c r="AB50" s="427"/>
      <c r="AC50" s="427"/>
      <c r="AD50" s="427"/>
      <c r="AF50" s="427"/>
      <c r="AG50" s="427"/>
      <c r="AI50" s="452"/>
      <c r="AJ50" s="452"/>
      <c r="AK50" s="452"/>
      <c r="AL50" s="452"/>
      <c r="AM50" s="452"/>
      <c r="AN50" s="452"/>
    </row>
    <row r="51" spans="3:48" ht="12.75" hidden="1" customHeight="1">
      <c r="C51" s="409" t="str">
        <f t="shared" si="1"/>
        <v>－</v>
      </c>
      <c r="E51" s="408"/>
      <c r="F51" s="1850" t="str">
        <f>IF(K39="","受注実績の有無について選択して下さい",IF(AJ51=0,"漏れはありませんか？漏れが判明したら「Ｅ評価」です","間違い等がないか、改めてご確認下さい"))</f>
        <v>受注実績の有無について選択して下さい</v>
      </c>
      <c r="G51" s="1851"/>
      <c r="H51" s="1851"/>
      <c r="I51" s="1851"/>
      <c r="J51" s="1851"/>
      <c r="K51" s="1851"/>
      <c r="L51" s="1851"/>
      <c r="M51" s="1851"/>
      <c r="N51" s="1851"/>
      <c r="O51" s="1851"/>
      <c r="P51" s="1851"/>
      <c r="Q51" s="1851"/>
      <c r="R51" s="1851"/>
      <c r="S51" s="1851"/>
      <c r="T51" s="1851"/>
      <c r="U51" s="1851"/>
      <c r="V51" s="1851"/>
      <c r="W51" s="1851"/>
      <c r="X51" s="1851"/>
      <c r="Y51" s="1851"/>
      <c r="Z51" s="1851"/>
      <c r="AA51" s="1851"/>
      <c r="AB51" s="1851"/>
      <c r="AC51" s="1851"/>
      <c r="AD51" s="1852"/>
      <c r="AF51" s="1555" t="s">
        <v>841</v>
      </c>
      <c r="AG51" s="1520"/>
      <c r="AH51" s="1520"/>
      <c r="AI51" s="1520"/>
      <c r="AJ51" s="1811" t="str">
        <f>IF(K39="","入力確認！",COUNTIF(AJ41:AM48,"○"))</f>
        <v>入力確認！</v>
      </c>
      <c r="AK51" s="1812"/>
      <c r="AL51" s="1812"/>
      <c r="AM51" s="1813"/>
      <c r="AN51" s="452"/>
    </row>
    <row r="52" spans="3:48" ht="13.5" hidden="1" customHeight="1" thickBot="1">
      <c r="C52" s="409" t="str">
        <f t="shared" si="1"/>
        <v>－</v>
      </c>
      <c r="E52" s="408"/>
      <c r="F52" s="1853"/>
      <c r="G52" s="1854"/>
      <c r="H52" s="1854"/>
      <c r="I52" s="1854"/>
      <c r="J52" s="1854"/>
      <c r="K52" s="1854"/>
      <c r="L52" s="1854"/>
      <c r="M52" s="1854"/>
      <c r="N52" s="1854"/>
      <c r="O52" s="1854"/>
      <c r="P52" s="1854"/>
      <c r="Q52" s="1854"/>
      <c r="R52" s="1854"/>
      <c r="S52" s="1854"/>
      <c r="T52" s="1854"/>
      <c r="U52" s="1854"/>
      <c r="V52" s="1854"/>
      <c r="W52" s="1854"/>
      <c r="X52" s="1854"/>
      <c r="Y52" s="1854"/>
      <c r="Z52" s="1854"/>
      <c r="AA52" s="1854"/>
      <c r="AB52" s="1854"/>
      <c r="AC52" s="1854"/>
      <c r="AD52" s="1855"/>
      <c r="AF52" s="1705"/>
      <c r="AG52" s="1706"/>
      <c r="AH52" s="1706"/>
      <c r="AI52" s="1706"/>
      <c r="AJ52" s="1814"/>
      <c r="AK52" s="1815"/>
      <c r="AL52" s="1815"/>
      <c r="AM52" s="1816"/>
      <c r="AN52" s="452"/>
    </row>
    <row r="53" spans="3:48" ht="13.5" hidden="1">
      <c r="C53" s="409" t="str">
        <f t="shared" si="1"/>
        <v>－</v>
      </c>
      <c r="E53" s="408"/>
      <c r="F53" s="408"/>
      <c r="G53" s="408"/>
      <c r="H53" s="408"/>
      <c r="I53" s="453"/>
      <c r="J53" s="453"/>
      <c r="K53" s="453"/>
      <c r="L53" s="453"/>
      <c r="M53" s="453"/>
      <c r="N53" s="453"/>
      <c r="O53" s="453"/>
      <c r="P53" s="453"/>
      <c r="Q53" s="453"/>
      <c r="R53" s="453"/>
      <c r="S53" s="453"/>
      <c r="T53" s="453"/>
      <c r="U53" s="453"/>
      <c r="V53" s="453"/>
      <c r="W53" s="453"/>
      <c r="X53" s="453"/>
      <c r="Y53" s="453"/>
      <c r="Z53" s="453"/>
      <c r="AA53" s="452"/>
      <c r="AB53" s="427"/>
      <c r="AC53" s="427"/>
      <c r="AD53" s="427"/>
      <c r="AN53" s="452"/>
    </row>
    <row r="54" spans="3:48" ht="14.25" hidden="1" thickBot="1">
      <c r="C54" s="494" t="str">
        <f>IF(C5="－","－",IF(OR(①入力票!C10="単体",①入力票!C10="単体または２社ＪＶ",①入力票!C10="２社ＪＶ"),"－","○"))</f>
        <v>－</v>
      </c>
      <c r="E54" s="452" t="s">
        <v>756</v>
      </c>
      <c r="F54" s="408"/>
      <c r="G54" s="408"/>
      <c r="H54" s="408"/>
      <c r="I54" s="408"/>
      <c r="J54" s="408"/>
      <c r="K54" s="452"/>
      <c r="L54" s="452"/>
      <c r="M54" s="452"/>
      <c r="N54" s="452"/>
      <c r="O54" s="452"/>
      <c r="P54" s="452"/>
      <c r="Q54" s="452"/>
      <c r="R54" s="452"/>
      <c r="S54" s="452"/>
      <c r="T54" s="452"/>
      <c r="U54" s="452"/>
      <c r="V54" s="452"/>
      <c r="W54" s="452"/>
      <c r="X54" s="452"/>
      <c r="Y54" s="452"/>
      <c r="Z54" s="452"/>
      <c r="AA54" s="452"/>
      <c r="AB54" s="452"/>
      <c r="AC54" s="452"/>
      <c r="AD54" s="452"/>
      <c r="AE54" s="452"/>
      <c r="AF54" s="452"/>
      <c r="AG54" s="452"/>
      <c r="AH54" s="452"/>
      <c r="AI54" s="452"/>
      <c r="AJ54" s="452"/>
      <c r="AK54" s="452"/>
      <c r="AL54" s="452"/>
      <c r="AM54" s="452"/>
      <c r="AN54" s="452"/>
    </row>
    <row r="55" spans="3:48" ht="17.25" hidden="1" customHeight="1">
      <c r="C55" s="409" t="str">
        <f>$C$54</f>
        <v>－</v>
      </c>
      <c r="E55" s="1586" t="s">
        <v>772</v>
      </c>
      <c r="F55" s="1587"/>
      <c r="G55" s="1587"/>
      <c r="H55" s="1587"/>
      <c r="I55" s="1587"/>
      <c r="J55" s="1588"/>
      <c r="K55" s="1780" t="str">
        <f>IF('様式7-1'!K71="","様式7-1に入力してください！！",'様式7-1'!K71)</f>
        <v>様式7-1に入力してください！！</v>
      </c>
      <c r="L55" s="1781"/>
      <c r="M55" s="1781"/>
      <c r="N55" s="1781"/>
      <c r="O55" s="1781"/>
      <c r="P55" s="1781"/>
      <c r="Q55" s="1781"/>
      <c r="R55" s="1781"/>
      <c r="S55" s="1781"/>
      <c r="T55" s="1781"/>
      <c r="U55" s="1781"/>
      <c r="V55" s="1781"/>
      <c r="W55" s="1781"/>
      <c r="X55" s="1781"/>
      <c r="Y55" s="1781"/>
      <c r="Z55" s="1781"/>
      <c r="AA55" s="1781"/>
      <c r="AB55" s="1781"/>
      <c r="AC55" s="1781"/>
      <c r="AD55" s="1781"/>
      <c r="AE55" s="1782"/>
      <c r="AG55" s="427"/>
      <c r="AI55" s="452"/>
      <c r="AJ55" s="452"/>
      <c r="AK55" s="452"/>
      <c r="AL55" s="452"/>
      <c r="AM55" s="452"/>
      <c r="AN55" s="452"/>
    </row>
    <row r="56" spans="3:48" ht="17.25" hidden="1" customHeight="1">
      <c r="C56" s="409" t="str">
        <f t="shared" ref="C56:C70" si="2">$C$54</f>
        <v>－</v>
      </c>
      <c r="E56" s="1792" t="s">
        <v>837</v>
      </c>
      <c r="F56" s="1793"/>
      <c r="G56" s="1793"/>
      <c r="H56" s="1793"/>
      <c r="I56" s="1793"/>
      <c r="J56" s="1794"/>
      <c r="K56" s="1685"/>
      <c r="L56" s="1686"/>
      <c r="M56" s="1686"/>
      <c r="N56" s="1686"/>
      <c r="O56" s="1686"/>
      <c r="P56" s="1686"/>
      <c r="Q56" s="1686"/>
      <c r="R56" s="1686"/>
      <c r="S56" s="1686"/>
      <c r="T56" s="1686"/>
      <c r="U56" s="1686"/>
      <c r="V56" s="1686"/>
      <c r="W56" s="480"/>
      <c r="X56" s="606" t="s">
        <v>781</v>
      </c>
      <c r="Y56" s="463"/>
      <c r="Z56" s="463"/>
      <c r="AA56" s="463"/>
      <c r="AB56" s="463"/>
      <c r="AC56" s="463"/>
      <c r="AD56" s="463"/>
      <c r="AE56" s="464"/>
      <c r="AG56" s="427"/>
      <c r="AI56" s="452"/>
      <c r="AJ56" s="452"/>
      <c r="AK56" s="452"/>
      <c r="AL56" s="452"/>
      <c r="AM56" s="452"/>
      <c r="AN56" s="452"/>
    </row>
    <row r="57" spans="3:48" s="455" customFormat="1" ht="17.25" hidden="1" customHeight="1">
      <c r="C57" s="409" t="str">
        <f t="shared" si="2"/>
        <v>－</v>
      </c>
      <c r="E57" s="407"/>
      <c r="F57" s="407"/>
      <c r="G57" s="407"/>
      <c r="H57" s="407"/>
      <c r="I57" s="407"/>
      <c r="J57" s="407"/>
      <c r="K57" s="453"/>
      <c r="L57" s="453"/>
      <c r="M57" s="453"/>
      <c r="N57" s="453"/>
      <c r="O57" s="453"/>
      <c r="P57" s="453"/>
      <c r="Q57" s="453"/>
      <c r="R57" s="453"/>
      <c r="S57" s="453"/>
      <c r="T57" s="453"/>
      <c r="U57" s="453"/>
      <c r="V57" s="453"/>
      <c r="W57" s="453"/>
      <c r="X57" s="453"/>
      <c r="Y57" s="453"/>
      <c r="Z57" s="453"/>
      <c r="AA57" s="456"/>
      <c r="AB57" s="427"/>
      <c r="AC57" s="466"/>
      <c r="AD57" s="466"/>
      <c r="AE57" s="466"/>
      <c r="AF57" s="396"/>
      <c r="AG57" s="427"/>
      <c r="AH57" s="405"/>
      <c r="AI57" s="452"/>
      <c r="AK57" s="485"/>
      <c r="AL57" s="485"/>
      <c r="AM57" s="485"/>
      <c r="AN57" s="456"/>
    </row>
    <row r="58" spans="3:48" ht="17.25" hidden="1" customHeight="1">
      <c r="C58" s="409" t="str">
        <f t="shared" si="2"/>
        <v>－</v>
      </c>
      <c r="E58" s="1795" t="s">
        <v>758</v>
      </c>
      <c r="F58" s="1730" t="s">
        <v>759</v>
      </c>
      <c r="G58" s="1731"/>
      <c r="H58" s="1731"/>
      <c r="I58" s="1731"/>
      <c r="J58" s="1732"/>
      <c r="K58" s="1716" t="str">
        <f>IF(K56="","",IF(K56="実績有り","実績有り","実績無し"))</f>
        <v/>
      </c>
      <c r="L58" s="1717"/>
      <c r="M58" s="1717"/>
      <c r="N58" s="1717"/>
      <c r="O58" s="1717"/>
      <c r="P58" s="1717"/>
      <c r="Q58" s="1717"/>
      <c r="R58" s="1717"/>
      <c r="S58" s="1717"/>
      <c r="T58" s="1717"/>
      <c r="U58" s="1717"/>
      <c r="V58" s="1717"/>
      <c r="W58" s="481"/>
      <c r="X58" s="499"/>
      <c r="Y58" s="481"/>
      <c r="Z58" s="481"/>
      <c r="AA58" s="483"/>
      <c r="AB58" s="484"/>
      <c r="AC58" s="484"/>
      <c r="AD58" s="484"/>
      <c r="AE58" s="484"/>
      <c r="AF58" s="507"/>
      <c r="AG58" s="484"/>
      <c r="AH58" s="507"/>
      <c r="AI58" s="508"/>
      <c r="AJ58" s="1698" t="str">
        <f>IF(K58="実績無し","実績無し",IF(AV61="×","未入力箇所有り",IF(AU61="×","期間が違います","○")))</f>
        <v>未入力箇所有り</v>
      </c>
      <c r="AK58" s="1698"/>
      <c r="AL58" s="1698"/>
      <c r="AM58" s="1698"/>
      <c r="AN58" s="452"/>
    </row>
    <row r="59" spans="3:48" ht="17.25" hidden="1" customHeight="1">
      <c r="C59" s="409" t="str">
        <f t="shared" si="2"/>
        <v>－</v>
      </c>
      <c r="E59" s="1796"/>
      <c r="F59" s="1718" t="s">
        <v>762</v>
      </c>
      <c r="G59" s="1719"/>
      <c r="H59" s="1719"/>
      <c r="I59" s="1719"/>
      <c r="J59" s="1720"/>
      <c r="K59" s="1797"/>
      <c r="L59" s="1798"/>
      <c r="M59" s="1798"/>
      <c r="N59" s="1798"/>
      <c r="O59" s="1798"/>
      <c r="P59" s="1798"/>
      <c r="Q59" s="1798"/>
      <c r="R59" s="1798"/>
      <c r="S59" s="1798"/>
      <c r="T59" s="1798"/>
      <c r="U59" s="1798"/>
      <c r="V59" s="1798"/>
      <c r="W59" s="1798"/>
      <c r="X59" s="1798"/>
      <c r="Y59" s="1798"/>
      <c r="Z59" s="1798"/>
      <c r="AA59" s="1798"/>
      <c r="AB59" s="1798"/>
      <c r="AC59" s="1798"/>
      <c r="AD59" s="1798"/>
      <c r="AE59" s="1798"/>
      <c r="AF59" s="1798"/>
      <c r="AG59" s="1798"/>
      <c r="AH59" s="1798"/>
      <c r="AI59" s="1799"/>
      <c r="AJ59" s="1698"/>
      <c r="AK59" s="1698"/>
      <c r="AL59" s="1698"/>
      <c r="AM59" s="1698"/>
      <c r="AN59" s="485"/>
    </row>
    <row r="60" spans="3:48" ht="17.25" hidden="1" customHeight="1">
      <c r="C60" s="409" t="str">
        <f t="shared" si="2"/>
        <v>－</v>
      </c>
      <c r="E60" s="1796"/>
      <c r="F60" s="1824" t="str">
        <f>IF($P$17="あり",$T$17,"契約金額（税込）")</f>
        <v>契約金額（税込）</v>
      </c>
      <c r="G60" s="1825"/>
      <c r="H60" s="1825"/>
      <c r="I60" s="1825"/>
      <c r="J60" s="1826"/>
      <c r="K60" s="1818"/>
      <c r="L60" s="1819"/>
      <c r="M60" s="1819"/>
      <c r="N60" s="1819"/>
      <c r="O60" s="1819"/>
      <c r="P60" s="1819"/>
      <c r="Q60" s="1819"/>
      <c r="R60" s="1819"/>
      <c r="S60" s="1819"/>
      <c r="T60" s="1819"/>
      <c r="U60" s="1819"/>
      <c r="V60" s="1819"/>
      <c r="W60" s="1819"/>
      <c r="X60" s="1819"/>
      <c r="Y60" s="1819"/>
      <c r="Z60" s="509" t="s">
        <v>806</v>
      </c>
      <c r="AA60" s="509"/>
      <c r="AB60" s="509"/>
      <c r="AC60" s="509"/>
      <c r="AD60" s="509"/>
      <c r="AE60" s="509"/>
      <c r="AF60" s="509"/>
      <c r="AG60" s="509"/>
      <c r="AH60" s="509"/>
      <c r="AI60" s="510"/>
      <c r="AJ60" s="1698"/>
      <c r="AK60" s="1698"/>
      <c r="AL60" s="1698"/>
      <c r="AM60" s="1698"/>
      <c r="AN60" s="485"/>
      <c r="AU60" s="471" t="s">
        <v>821</v>
      </c>
      <c r="AV60" s="471" t="s">
        <v>820</v>
      </c>
    </row>
    <row r="61" spans="3:48" ht="17.25" hidden="1" customHeight="1">
      <c r="C61" s="409" t="str">
        <f t="shared" si="2"/>
        <v>－</v>
      </c>
      <c r="E61" s="1823"/>
      <c r="F61" s="1724" t="s">
        <v>838</v>
      </c>
      <c r="G61" s="1725"/>
      <c r="H61" s="1725"/>
      <c r="I61" s="1725"/>
      <c r="J61" s="1726"/>
      <c r="K61" s="519" t="s">
        <v>751</v>
      </c>
      <c r="L61" s="1856"/>
      <c r="M61" s="1856"/>
      <c r="N61" s="520" t="s">
        <v>5</v>
      </c>
      <c r="O61" s="1856"/>
      <c r="P61" s="1856"/>
      <c r="Q61" s="520" t="s">
        <v>493</v>
      </c>
      <c r="R61" s="1856"/>
      <c r="S61" s="1856"/>
      <c r="T61" s="1857" t="s">
        <v>7</v>
      </c>
      <c r="U61" s="1778"/>
      <c r="V61" s="1778"/>
      <c r="W61" s="1778"/>
      <c r="X61" s="1778"/>
      <c r="Y61" s="1778"/>
      <c r="Z61" s="1778"/>
      <c r="AA61" s="1778"/>
      <c r="AB61" s="1778"/>
      <c r="AC61" s="1778"/>
      <c r="AD61" s="1778"/>
      <c r="AE61" s="1778"/>
      <c r="AF61" s="1778"/>
      <c r="AG61" s="1778"/>
      <c r="AH61" s="1778"/>
      <c r="AI61" s="1779"/>
      <c r="AJ61" s="1698"/>
      <c r="AK61" s="1698"/>
      <c r="AL61" s="1698"/>
      <c r="AM61" s="1698"/>
      <c r="AN61" s="485"/>
      <c r="AS61" s="487" t="s">
        <v>785</v>
      </c>
      <c r="AT61" s="504">
        <f>DATE(L61+1988,O61,R61)</f>
        <v>32111</v>
      </c>
      <c r="AU61" s="488" t="str">
        <f>IF(AND(AT61&gt;=$AW$18,AT61&lt;=$AY$18),"○","×")</f>
        <v>×</v>
      </c>
      <c r="AV61" s="471" t="str">
        <f>IF(OR(K58="",K59="",K60="",L61="",O61="",R61=""),"×","○")</f>
        <v>×</v>
      </c>
    </row>
    <row r="62" spans="3:48" ht="17.25" hidden="1" customHeight="1">
      <c r="C62" s="409" t="str">
        <f t="shared" si="2"/>
        <v>－</v>
      </c>
      <c r="E62" s="1795" t="s">
        <v>765</v>
      </c>
      <c r="F62" s="1730" t="s">
        <v>759</v>
      </c>
      <c r="G62" s="1731"/>
      <c r="H62" s="1731"/>
      <c r="I62" s="1731"/>
      <c r="J62" s="1732"/>
      <c r="K62" s="1714"/>
      <c r="L62" s="1715"/>
      <c r="M62" s="1715"/>
      <c r="N62" s="1715"/>
      <c r="O62" s="1715"/>
      <c r="P62" s="1715"/>
      <c r="Q62" s="1715"/>
      <c r="R62" s="1715"/>
      <c r="S62" s="1715"/>
      <c r="T62" s="1715"/>
      <c r="U62" s="1715"/>
      <c r="V62" s="1715"/>
      <c r="W62" s="481"/>
      <c r="X62" s="482" t="s">
        <v>736</v>
      </c>
      <c r="Y62" s="481"/>
      <c r="Z62" s="481"/>
      <c r="AA62" s="483"/>
      <c r="AB62" s="484"/>
      <c r="AC62" s="484"/>
      <c r="AD62" s="484"/>
      <c r="AE62" s="484"/>
      <c r="AF62" s="507"/>
      <c r="AG62" s="484"/>
      <c r="AH62" s="507"/>
      <c r="AI62" s="508"/>
      <c r="AJ62" s="1698" t="str">
        <f>IF(K58="実績無し","実績無し",IF(K62="実績無し","実績無し",IF(AV65="×","未入力箇所有り",IF(AU65="×","期間が違います","○"))))</f>
        <v>未入力箇所有り</v>
      </c>
      <c r="AK62" s="1698"/>
      <c r="AL62" s="1698"/>
      <c r="AM62" s="1698"/>
      <c r="AN62" s="452"/>
    </row>
    <row r="63" spans="3:48" ht="17.25" hidden="1" customHeight="1">
      <c r="C63" s="409" t="str">
        <f t="shared" si="2"/>
        <v>－</v>
      </c>
      <c r="E63" s="1796"/>
      <c r="F63" s="1718" t="s">
        <v>762</v>
      </c>
      <c r="G63" s="1719"/>
      <c r="H63" s="1719"/>
      <c r="I63" s="1719"/>
      <c r="J63" s="1720"/>
      <c r="K63" s="1797"/>
      <c r="L63" s="1798"/>
      <c r="M63" s="1798"/>
      <c r="N63" s="1798"/>
      <c r="O63" s="1798"/>
      <c r="P63" s="1798"/>
      <c r="Q63" s="1798"/>
      <c r="R63" s="1798"/>
      <c r="S63" s="1798"/>
      <c r="T63" s="1798"/>
      <c r="U63" s="1798"/>
      <c r="V63" s="1798"/>
      <c r="W63" s="1798"/>
      <c r="X63" s="1798"/>
      <c r="Y63" s="1798"/>
      <c r="Z63" s="1798"/>
      <c r="AA63" s="1798"/>
      <c r="AB63" s="1798"/>
      <c r="AC63" s="1798"/>
      <c r="AD63" s="1798"/>
      <c r="AE63" s="1798"/>
      <c r="AF63" s="1798"/>
      <c r="AG63" s="1798"/>
      <c r="AH63" s="1798"/>
      <c r="AI63" s="1799"/>
      <c r="AJ63" s="1698"/>
      <c r="AK63" s="1698"/>
      <c r="AL63" s="1698"/>
      <c r="AM63" s="1698"/>
      <c r="AN63" s="485"/>
    </row>
    <row r="64" spans="3:48" ht="17.25" hidden="1" customHeight="1">
      <c r="C64" s="409" t="str">
        <f t="shared" si="2"/>
        <v>－</v>
      </c>
      <c r="E64" s="1796"/>
      <c r="F64" s="1824" t="str">
        <f>IF($P$17="あり",$T$17,"契約金額（税込）")</f>
        <v>契約金額（税込）</v>
      </c>
      <c r="G64" s="1825"/>
      <c r="H64" s="1825"/>
      <c r="I64" s="1825"/>
      <c r="J64" s="1826"/>
      <c r="K64" s="1818"/>
      <c r="L64" s="1819"/>
      <c r="M64" s="1819"/>
      <c r="N64" s="1819"/>
      <c r="O64" s="1819"/>
      <c r="P64" s="1819"/>
      <c r="Q64" s="1819"/>
      <c r="R64" s="1819"/>
      <c r="S64" s="1819"/>
      <c r="T64" s="1819"/>
      <c r="U64" s="1819"/>
      <c r="V64" s="1819"/>
      <c r="W64" s="1819"/>
      <c r="X64" s="1819"/>
      <c r="Y64" s="1819"/>
      <c r="Z64" s="509" t="s">
        <v>806</v>
      </c>
      <c r="AA64" s="509"/>
      <c r="AB64" s="509"/>
      <c r="AC64" s="509"/>
      <c r="AD64" s="509"/>
      <c r="AE64" s="509"/>
      <c r="AF64" s="509"/>
      <c r="AG64" s="509"/>
      <c r="AH64" s="509"/>
      <c r="AI64" s="510"/>
      <c r="AJ64" s="1698"/>
      <c r="AK64" s="1698"/>
      <c r="AL64" s="1698"/>
      <c r="AM64" s="1698"/>
      <c r="AN64" s="485"/>
      <c r="AU64" s="471" t="s">
        <v>821</v>
      </c>
      <c r="AV64" s="471" t="s">
        <v>820</v>
      </c>
    </row>
    <row r="65" spans="3:48" ht="17.25" hidden="1" customHeight="1">
      <c r="C65" s="409" t="str">
        <f t="shared" si="2"/>
        <v>－</v>
      </c>
      <c r="E65" s="1823"/>
      <c r="F65" s="1724" t="s">
        <v>838</v>
      </c>
      <c r="G65" s="1725"/>
      <c r="H65" s="1725"/>
      <c r="I65" s="1725"/>
      <c r="J65" s="1726"/>
      <c r="K65" s="519" t="s">
        <v>751</v>
      </c>
      <c r="L65" s="1856"/>
      <c r="M65" s="1856"/>
      <c r="N65" s="520" t="s">
        <v>5</v>
      </c>
      <c r="O65" s="1856"/>
      <c r="P65" s="1856"/>
      <c r="Q65" s="520" t="s">
        <v>493</v>
      </c>
      <c r="R65" s="1856"/>
      <c r="S65" s="1856"/>
      <c r="T65" s="1857" t="s">
        <v>7</v>
      </c>
      <c r="U65" s="1778"/>
      <c r="V65" s="1778"/>
      <c r="W65" s="1778"/>
      <c r="X65" s="1778"/>
      <c r="Y65" s="1778"/>
      <c r="Z65" s="1778"/>
      <c r="AA65" s="1778"/>
      <c r="AB65" s="1778"/>
      <c r="AC65" s="1778"/>
      <c r="AD65" s="1778"/>
      <c r="AE65" s="1778"/>
      <c r="AF65" s="1778"/>
      <c r="AG65" s="1778"/>
      <c r="AH65" s="1778"/>
      <c r="AI65" s="1779"/>
      <c r="AJ65" s="1698"/>
      <c r="AK65" s="1698"/>
      <c r="AL65" s="1698"/>
      <c r="AM65" s="1698"/>
      <c r="AN65" s="485"/>
      <c r="AS65" s="487" t="s">
        <v>785</v>
      </c>
      <c r="AT65" s="504">
        <f>DATE(L65+1988,O65,R65)</f>
        <v>32111</v>
      </c>
      <c r="AU65" s="488" t="str">
        <f>IF(AND(AT65&gt;=$AW$18,AT65&lt;=$AY$18),"○","×")</f>
        <v>×</v>
      </c>
      <c r="AV65" s="471" t="str">
        <f>IF(OR(K62="",K63="",K64="",L65="",O65="",R65=""),"×","○")</f>
        <v>×</v>
      </c>
    </row>
    <row r="66" spans="3:48" ht="13.5" hidden="1">
      <c r="C66" s="409" t="str">
        <f t="shared" si="2"/>
        <v>－</v>
      </c>
      <c r="E66" s="408"/>
      <c r="F66" s="408"/>
      <c r="G66" s="408"/>
      <c r="H66" s="408"/>
      <c r="I66" s="453"/>
      <c r="J66" s="453"/>
      <c r="K66" s="453"/>
      <c r="L66" s="453"/>
      <c r="M66" s="453"/>
      <c r="N66" s="453"/>
      <c r="O66" s="453"/>
      <c r="P66" s="453"/>
      <c r="Q66" s="453"/>
      <c r="R66" s="453"/>
      <c r="S66" s="453"/>
      <c r="T66" s="453"/>
      <c r="U66" s="453"/>
      <c r="V66" s="453"/>
      <c r="W66" s="453"/>
      <c r="X66" s="453"/>
      <c r="Y66" s="453"/>
      <c r="Z66" s="453"/>
      <c r="AA66" s="452"/>
      <c r="AB66" s="427"/>
      <c r="AC66" s="427"/>
      <c r="AD66" s="427"/>
      <c r="AG66" s="427"/>
      <c r="AI66" s="452"/>
      <c r="AJ66" s="452"/>
      <c r="AK66" s="452"/>
      <c r="AL66" s="452"/>
      <c r="AM66" s="452"/>
      <c r="AN66" s="452"/>
    </row>
    <row r="67" spans="3:48" ht="13.5" hidden="1">
      <c r="C67" s="409" t="str">
        <f t="shared" si="2"/>
        <v>－</v>
      </c>
      <c r="E67" s="408"/>
      <c r="F67" s="453" t="s">
        <v>767</v>
      </c>
      <c r="G67" s="408"/>
      <c r="H67" s="408"/>
      <c r="I67" s="453"/>
      <c r="J67" s="453"/>
      <c r="K67" s="453"/>
      <c r="L67" s="453"/>
      <c r="M67" s="453"/>
      <c r="N67" s="453"/>
      <c r="O67" s="453"/>
      <c r="P67" s="453"/>
      <c r="Q67" s="453"/>
      <c r="R67" s="453"/>
      <c r="S67" s="453"/>
      <c r="T67" s="453"/>
      <c r="U67" s="453"/>
      <c r="V67" s="453"/>
      <c r="W67" s="453"/>
      <c r="X67" s="453"/>
      <c r="Y67" s="453"/>
      <c r="Z67" s="453"/>
      <c r="AA67" s="452"/>
      <c r="AB67" s="427"/>
      <c r="AC67" s="427"/>
      <c r="AD67" s="427"/>
      <c r="AF67" s="427"/>
      <c r="AG67" s="427"/>
      <c r="AI67" s="452"/>
      <c r="AJ67" s="452"/>
      <c r="AK67" s="452"/>
      <c r="AL67" s="452"/>
      <c r="AM67" s="452"/>
      <c r="AN67" s="452"/>
    </row>
    <row r="68" spans="3:48" ht="12.75" hidden="1" customHeight="1">
      <c r="C68" s="409" t="str">
        <f t="shared" si="2"/>
        <v>－</v>
      </c>
      <c r="E68" s="408"/>
      <c r="F68" s="1850" t="str">
        <f>IF(K56="","受注実績の有無について選択して下さい",IF(AJ68=0,"漏れはありませんか？漏れが判明したら「Ｅ評価」です","間違い等がないか、改めてご確認下さい"))</f>
        <v>受注実績の有無について選択して下さい</v>
      </c>
      <c r="G68" s="1851"/>
      <c r="H68" s="1851"/>
      <c r="I68" s="1851"/>
      <c r="J68" s="1851"/>
      <c r="K68" s="1851"/>
      <c r="L68" s="1851"/>
      <c r="M68" s="1851"/>
      <c r="N68" s="1851"/>
      <c r="O68" s="1851"/>
      <c r="P68" s="1851"/>
      <c r="Q68" s="1851"/>
      <c r="R68" s="1851"/>
      <c r="S68" s="1851"/>
      <c r="T68" s="1851"/>
      <c r="U68" s="1851"/>
      <c r="V68" s="1851"/>
      <c r="W68" s="1851"/>
      <c r="X68" s="1851"/>
      <c r="Y68" s="1851"/>
      <c r="Z68" s="1851"/>
      <c r="AA68" s="1851"/>
      <c r="AB68" s="1851"/>
      <c r="AC68" s="1851"/>
      <c r="AD68" s="1852"/>
      <c r="AF68" s="1555" t="s">
        <v>841</v>
      </c>
      <c r="AG68" s="1520"/>
      <c r="AH68" s="1520"/>
      <c r="AI68" s="1520"/>
      <c r="AJ68" s="1811" t="str">
        <f>IF(K56="","入力確認！",COUNTIF(AJ58:AM65,"○"))</f>
        <v>入力確認！</v>
      </c>
      <c r="AK68" s="1812"/>
      <c r="AL68" s="1812"/>
      <c r="AM68" s="1813"/>
      <c r="AN68" s="452"/>
    </row>
    <row r="69" spans="3:48" ht="13.5" hidden="1" customHeight="1" thickBot="1">
      <c r="C69" s="409" t="str">
        <f t="shared" si="2"/>
        <v>－</v>
      </c>
      <c r="E69" s="408"/>
      <c r="F69" s="1853"/>
      <c r="G69" s="1854"/>
      <c r="H69" s="1854"/>
      <c r="I69" s="1854"/>
      <c r="J69" s="1854"/>
      <c r="K69" s="1854"/>
      <c r="L69" s="1854"/>
      <c r="M69" s="1854"/>
      <c r="N69" s="1854"/>
      <c r="O69" s="1854"/>
      <c r="P69" s="1854"/>
      <c r="Q69" s="1854"/>
      <c r="R69" s="1854"/>
      <c r="S69" s="1854"/>
      <c r="T69" s="1854"/>
      <c r="U69" s="1854"/>
      <c r="V69" s="1854"/>
      <c r="W69" s="1854"/>
      <c r="X69" s="1854"/>
      <c r="Y69" s="1854"/>
      <c r="Z69" s="1854"/>
      <c r="AA69" s="1854"/>
      <c r="AB69" s="1854"/>
      <c r="AC69" s="1854"/>
      <c r="AD69" s="1855"/>
      <c r="AF69" s="1705"/>
      <c r="AG69" s="1706"/>
      <c r="AH69" s="1706"/>
      <c r="AI69" s="1706"/>
      <c r="AJ69" s="1814"/>
      <c r="AK69" s="1815"/>
      <c r="AL69" s="1815"/>
      <c r="AM69" s="1816"/>
      <c r="AN69" s="452"/>
    </row>
    <row r="70" spans="3:48" ht="13.5" hidden="1">
      <c r="C70" s="409" t="str">
        <f t="shared" si="2"/>
        <v>－</v>
      </c>
      <c r="E70" s="408"/>
      <c r="F70" s="408"/>
      <c r="G70" s="408"/>
      <c r="H70" s="408"/>
      <c r="I70" s="453"/>
      <c r="J70" s="453"/>
      <c r="K70" s="453"/>
      <c r="L70" s="453"/>
      <c r="M70" s="453"/>
      <c r="N70" s="453"/>
      <c r="O70" s="453"/>
      <c r="P70" s="453"/>
      <c r="Q70" s="453"/>
      <c r="R70" s="453"/>
      <c r="S70" s="453"/>
      <c r="T70" s="453"/>
      <c r="U70" s="453"/>
      <c r="V70" s="453"/>
      <c r="W70" s="453"/>
      <c r="X70" s="453"/>
      <c r="Y70" s="453"/>
      <c r="Z70" s="453"/>
      <c r="AA70" s="452"/>
      <c r="AB70" s="427"/>
      <c r="AC70" s="427"/>
      <c r="AD70" s="427"/>
      <c r="AN70" s="452"/>
    </row>
    <row r="71" spans="3:48" ht="14.25" hidden="1" thickBot="1">
      <c r="C71" s="494" t="str">
        <f>IF(C5="－","－",IF(OR(①入力票!C10="４社ＪＶ",①入力票!C10="５社ＪＶ"),"○","－"))</f>
        <v>－</v>
      </c>
      <c r="E71" s="452" t="s">
        <v>756</v>
      </c>
      <c r="F71" s="408"/>
      <c r="G71" s="408"/>
      <c r="H71" s="408"/>
      <c r="I71" s="408"/>
      <c r="J71" s="408"/>
      <c r="K71" s="452"/>
      <c r="L71" s="452"/>
      <c r="M71" s="452"/>
      <c r="N71" s="452"/>
      <c r="O71" s="452"/>
      <c r="P71" s="452"/>
      <c r="Q71" s="452"/>
      <c r="R71" s="452"/>
      <c r="S71" s="452"/>
      <c r="T71" s="452"/>
      <c r="U71" s="452"/>
      <c r="V71" s="452"/>
      <c r="W71" s="452"/>
      <c r="X71" s="452"/>
      <c r="Y71" s="452"/>
      <c r="Z71" s="452"/>
      <c r="AA71" s="452"/>
      <c r="AB71" s="452"/>
      <c r="AC71" s="452"/>
      <c r="AD71" s="452"/>
      <c r="AE71" s="452"/>
      <c r="AF71" s="452"/>
      <c r="AG71" s="452"/>
      <c r="AH71" s="452"/>
      <c r="AI71" s="452"/>
      <c r="AJ71" s="452"/>
      <c r="AK71" s="452"/>
      <c r="AL71" s="452"/>
      <c r="AM71" s="452"/>
      <c r="AN71" s="452"/>
    </row>
    <row r="72" spans="3:48" ht="17.25" hidden="1" customHeight="1">
      <c r="C72" s="409" t="str">
        <f>$C$71</f>
        <v>－</v>
      </c>
      <c r="E72" s="1586" t="s">
        <v>773</v>
      </c>
      <c r="F72" s="1587"/>
      <c r="G72" s="1587"/>
      <c r="H72" s="1587"/>
      <c r="I72" s="1587"/>
      <c r="J72" s="1588"/>
      <c r="K72" s="1780" t="str">
        <f>IF('様式7-1'!K97="","様式7-1に入力してください！！",'様式7-1'!K97)</f>
        <v>様式7-1に入力してください！！</v>
      </c>
      <c r="L72" s="1781"/>
      <c r="M72" s="1781"/>
      <c r="N72" s="1781"/>
      <c r="O72" s="1781"/>
      <c r="P72" s="1781"/>
      <c r="Q72" s="1781"/>
      <c r="R72" s="1781"/>
      <c r="S72" s="1781"/>
      <c r="T72" s="1781"/>
      <c r="U72" s="1781"/>
      <c r="V72" s="1781"/>
      <c r="W72" s="1781"/>
      <c r="X72" s="1781"/>
      <c r="Y72" s="1781"/>
      <c r="Z72" s="1781"/>
      <c r="AA72" s="1781"/>
      <c r="AB72" s="1781"/>
      <c r="AC72" s="1781"/>
      <c r="AD72" s="1781"/>
      <c r="AE72" s="1782"/>
      <c r="AG72" s="427"/>
      <c r="AI72" s="452"/>
      <c r="AJ72" s="452"/>
      <c r="AK72" s="452"/>
      <c r="AL72" s="452"/>
      <c r="AM72" s="452"/>
      <c r="AN72" s="452"/>
    </row>
    <row r="73" spans="3:48" ht="17.25" hidden="1" customHeight="1">
      <c r="C73" s="409" t="str">
        <f t="shared" ref="C73:C87" si="3">$C$71</f>
        <v>－</v>
      </c>
      <c r="E73" s="1792" t="s">
        <v>837</v>
      </c>
      <c r="F73" s="1793"/>
      <c r="G73" s="1793"/>
      <c r="H73" s="1793"/>
      <c r="I73" s="1793"/>
      <c r="J73" s="1794"/>
      <c r="K73" s="1685"/>
      <c r="L73" s="1686"/>
      <c r="M73" s="1686"/>
      <c r="N73" s="1686"/>
      <c r="O73" s="1686"/>
      <c r="P73" s="1686"/>
      <c r="Q73" s="1686"/>
      <c r="R73" s="1686"/>
      <c r="S73" s="1686"/>
      <c r="T73" s="1686"/>
      <c r="U73" s="1686"/>
      <c r="V73" s="1686"/>
      <c r="W73" s="480"/>
      <c r="X73" s="606" t="s">
        <v>781</v>
      </c>
      <c r="Y73" s="463"/>
      <c r="Z73" s="463"/>
      <c r="AA73" s="463"/>
      <c r="AB73" s="463"/>
      <c r="AC73" s="463"/>
      <c r="AD73" s="463"/>
      <c r="AE73" s="464"/>
      <c r="AG73" s="427"/>
      <c r="AI73" s="452"/>
      <c r="AJ73" s="452"/>
      <c r="AK73" s="452"/>
      <c r="AL73" s="452"/>
      <c r="AM73" s="452"/>
      <c r="AN73" s="452"/>
    </row>
    <row r="74" spans="3:48" s="455" customFormat="1" ht="17.25" hidden="1" customHeight="1">
      <c r="C74" s="409" t="str">
        <f t="shared" si="3"/>
        <v>－</v>
      </c>
      <c r="E74" s="407"/>
      <c r="F74" s="407"/>
      <c r="G74" s="407"/>
      <c r="H74" s="407"/>
      <c r="I74" s="407"/>
      <c r="J74" s="407"/>
      <c r="K74" s="453"/>
      <c r="L74" s="453"/>
      <c r="M74" s="453"/>
      <c r="N74" s="453"/>
      <c r="O74" s="453"/>
      <c r="P74" s="453"/>
      <c r="Q74" s="453"/>
      <c r="R74" s="453"/>
      <c r="S74" s="453"/>
      <c r="T74" s="453"/>
      <c r="U74" s="453"/>
      <c r="V74" s="453"/>
      <c r="W74" s="453"/>
      <c r="X74" s="453"/>
      <c r="Y74" s="453"/>
      <c r="Z74" s="453"/>
      <c r="AA74" s="456"/>
      <c r="AB74" s="427"/>
      <c r="AC74" s="466"/>
      <c r="AD74" s="466"/>
      <c r="AE74" s="466"/>
      <c r="AF74" s="396"/>
      <c r="AG74" s="427"/>
      <c r="AH74" s="405"/>
      <c r="AI74" s="452"/>
      <c r="AK74" s="485"/>
      <c r="AL74" s="485"/>
      <c r="AM74" s="485"/>
      <c r="AN74" s="456"/>
    </row>
    <row r="75" spans="3:48" ht="17.25" hidden="1" customHeight="1">
      <c r="C75" s="409" t="str">
        <f t="shared" si="3"/>
        <v>－</v>
      </c>
      <c r="E75" s="1795" t="s">
        <v>758</v>
      </c>
      <c r="F75" s="1730" t="s">
        <v>759</v>
      </c>
      <c r="G75" s="1731"/>
      <c r="H75" s="1731"/>
      <c r="I75" s="1731"/>
      <c r="J75" s="1732"/>
      <c r="K75" s="1716" t="str">
        <f>IF(K73="","",IF(K73="実績有り","実績有り","実績無し"))</f>
        <v/>
      </c>
      <c r="L75" s="1717"/>
      <c r="M75" s="1717"/>
      <c r="N75" s="1717"/>
      <c r="O75" s="1717"/>
      <c r="P75" s="1717"/>
      <c r="Q75" s="1717"/>
      <c r="R75" s="1717"/>
      <c r="S75" s="1717"/>
      <c r="T75" s="1717"/>
      <c r="U75" s="1717"/>
      <c r="V75" s="1717"/>
      <c r="W75" s="481"/>
      <c r="X75" s="499"/>
      <c r="Y75" s="481"/>
      <c r="Z75" s="481"/>
      <c r="AA75" s="483"/>
      <c r="AB75" s="484"/>
      <c r="AC75" s="484"/>
      <c r="AD75" s="484"/>
      <c r="AE75" s="484"/>
      <c r="AF75" s="507"/>
      <c r="AG75" s="484"/>
      <c r="AH75" s="507"/>
      <c r="AI75" s="508"/>
      <c r="AJ75" s="1698" t="str">
        <f>IF(K75="実績無し","実績無し",IF(AV78="×","未入力箇所有り",IF(AU78="×","期間が違います","○")))</f>
        <v>未入力箇所有り</v>
      </c>
      <c r="AK75" s="1698"/>
      <c r="AL75" s="1698"/>
      <c r="AM75" s="1698"/>
      <c r="AN75" s="452"/>
    </row>
    <row r="76" spans="3:48" ht="17.25" hidden="1" customHeight="1">
      <c r="C76" s="409" t="str">
        <f t="shared" si="3"/>
        <v>－</v>
      </c>
      <c r="E76" s="1796"/>
      <c r="F76" s="1718" t="s">
        <v>762</v>
      </c>
      <c r="G76" s="1719"/>
      <c r="H76" s="1719"/>
      <c r="I76" s="1719"/>
      <c r="J76" s="1720"/>
      <c r="K76" s="1797"/>
      <c r="L76" s="1798"/>
      <c r="M76" s="1798"/>
      <c r="N76" s="1798"/>
      <c r="O76" s="1798"/>
      <c r="P76" s="1798"/>
      <c r="Q76" s="1798"/>
      <c r="R76" s="1798"/>
      <c r="S76" s="1798"/>
      <c r="T76" s="1798"/>
      <c r="U76" s="1798"/>
      <c r="V76" s="1798"/>
      <c r="W76" s="1798"/>
      <c r="X76" s="1798"/>
      <c r="Y76" s="1798"/>
      <c r="Z76" s="1798"/>
      <c r="AA76" s="1798"/>
      <c r="AB76" s="1798"/>
      <c r="AC76" s="1798"/>
      <c r="AD76" s="1798"/>
      <c r="AE76" s="1798"/>
      <c r="AF76" s="1798"/>
      <c r="AG76" s="1798"/>
      <c r="AH76" s="1798"/>
      <c r="AI76" s="1799"/>
      <c r="AJ76" s="1698"/>
      <c r="AK76" s="1698"/>
      <c r="AL76" s="1698"/>
      <c r="AM76" s="1698"/>
      <c r="AN76" s="485"/>
    </row>
    <row r="77" spans="3:48" ht="17.25" hidden="1" customHeight="1">
      <c r="C77" s="409" t="str">
        <f t="shared" si="3"/>
        <v>－</v>
      </c>
      <c r="E77" s="1796"/>
      <c r="F77" s="1824" t="str">
        <f>IF($P$17="あり",$T$17,"契約金額（税込）")</f>
        <v>契約金額（税込）</v>
      </c>
      <c r="G77" s="1825"/>
      <c r="H77" s="1825"/>
      <c r="I77" s="1825"/>
      <c r="J77" s="1826"/>
      <c r="K77" s="1818"/>
      <c r="L77" s="1819"/>
      <c r="M77" s="1819"/>
      <c r="N77" s="1819"/>
      <c r="O77" s="1819"/>
      <c r="P77" s="1819"/>
      <c r="Q77" s="1819"/>
      <c r="R77" s="1819"/>
      <c r="S77" s="1819"/>
      <c r="T77" s="1819"/>
      <c r="U77" s="1819"/>
      <c r="V77" s="1819"/>
      <c r="W77" s="1819"/>
      <c r="X77" s="1819"/>
      <c r="Y77" s="1819"/>
      <c r="Z77" s="509" t="s">
        <v>806</v>
      </c>
      <c r="AA77" s="509"/>
      <c r="AB77" s="509"/>
      <c r="AC77" s="509"/>
      <c r="AD77" s="509"/>
      <c r="AE77" s="509"/>
      <c r="AF77" s="509"/>
      <c r="AG77" s="509"/>
      <c r="AH77" s="509"/>
      <c r="AI77" s="510"/>
      <c r="AJ77" s="1698"/>
      <c r="AK77" s="1698"/>
      <c r="AL77" s="1698"/>
      <c r="AM77" s="1698"/>
      <c r="AN77" s="485"/>
      <c r="AU77" s="471" t="s">
        <v>821</v>
      </c>
      <c r="AV77" s="471" t="s">
        <v>820</v>
      </c>
    </row>
    <row r="78" spans="3:48" ht="17.25" hidden="1" customHeight="1">
      <c r="C78" s="409" t="str">
        <f t="shared" si="3"/>
        <v>－</v>
      </c>
      <c r="E78" s="1823"/>
      <c r="F78" s="1724" t="s">
        <v>838</v>
      </c>
      <c r="G78" s="1725"/>
      <c r="H78" s="1725"/>
      <c r="I78" s="1725"/>
      <c r="J78" s="1726"/>
      <c r="K78" s="519" t="s">
        <v>751</v>
      </c>
      <c r="L78" s="1856"/>
      <c r="M78" s="1856"/>
      <c r="N78" s="520" t="s">
        <v>5</v>
      </c>
      <c r="O78" s="1856"/>
      <c r="P78" s="1856"/>
      <c r="Q78" s="520" t="s">
        <v>493</v>
      </c>
      <c r="R78" s="1856"/>
      <c r="S78" s="1856"/>
      <c r="T78" s="1857" t="s">
        <v>7</v>
      </c>
      <c r="U78" s="1778"/>
      <c r="V78" s="1778"/>
      <c r="W78" s="1778"/>
      <c r="X78" s="1778"/>
      <c r="Y78" s="1778"/>
      <c r="Z78" s="1778"/>
      <c r="AA78" s="1778"/>
      <c r="AB78" s="1778"/>
      <c r="AC78" s="1778"/>
      <c r="AD78" s="1778"/>
      <c r="AE78" s="1778"/>
      <c r="AF78" s="1778"/>
      <c r="AG78" s="1778"/>
      <c r="AH78" s="1778"/>
      <c r="AI78" s="1779"/>
      <c r="AJ78" s="1698"/>
      <c r="AK78" s="1698"/>
      <c r="AL78" s="1698"/>
      <c r="AM78" s="1698"/>
      <c r="AN78" s="485"/>
      <c r="AS78" s="487" t="s">
        <v>785</v>
      </c>
      <c r="AT78" s="504">
        <f>DATE(L78+1988,O78,R78)</f>
        <v>32111</v>
      </c>
      <c r="AU78" s="488" t="str">
        <f>IF(AND(AT78&gt;=$AW$18,AT78&lt;=$AY$18),"○","×")</f>
        <v>×</v>
      </c>
      <c r="AV78" s="471" t="str">
        <f>IF(OR(K75="",K76="",K77="",L78="",O78="",R78=""),"×","○")</f>
        <v>×</v>
      </c>
    </row>
    <row r="79" spans="3:48" ht="17.25" hidden="1" customHeight="1">
      <c r="C79" s="409" t="str">
        <f t="shared" si="3"/>
        <v>－</v>
      </c>
      <c r="E79" s="1795" t="s">
        <v>765</v>
      </c>
      <c r="F79" s="1730" t="s">
        <v>759</v>
      </c>
      <c r="G79" s="1731"/>
      <c r="H79" s="1731"/>
      <c r="I79" s="1731"/>
      <c r="J79" s="1732"/>
      <c r="K79" s="1714"/>
      <c r="L79" s="1715"/>
      <c r="M79" s="1715"/>
      <c r="N79" s="1715"/>
      <c r="O79" s="1715"/>
      <c r="P79" s="1715"/>
      <c r="Q79" s="1715"/>
      <c r="R79" s="1715"/>
      <c r="S79" s="1715"/>
      <c r="T79" s="1715"/>
      <c r="U79" s="1715"/>
      <c r="V79" s="1715"/>
      <c r="W79" s="481"/>
      <c r="X79" s="482" t="s">
        <v>736</v>
      </c>
      <c r="Y79" s="481"/>
      <c r="Z79" s="481"/>
      <c r="AA79" s="483"/>
      <c r="AB79" s="484"/>
      <c r="AC79" s="484"/>
      <c r="AD79" s="484"/>
      <c r="AE79" s="484"/>
      <c r="AF79" s="507"/>
      <c r="AG79" s="484"/>
      <c r="AH79" s="507"/>
      <c r="AI79" s="508"/>
      <c r="AJ79" s="1698" t="str">
        <f>IF(K75="実績無し","実績無し",IF(K79="実績無し","実績無し",IF(AV82="×","未入力箇所有り",IF(AU82="×","期間が違います","○"))))</f>
        <v>未入力箇所有り</v>
      </c>
      <c r="AK79" s="1698"/>
      <c r="AL79" s="1698"/>
      <c r="AM79" s="1698"/>
      <c r="AN79" s="452"/>
    </row>
    <row r="80" spans="3:48" ht="17.25" hidden="1" customHeight="1">
      <c r="C80" s="409" t="str">
        <f t="shared" si="3"/>
        <v>－</v>
      </c>
      <c r="E80" s="1796"/>
      <c r="F80" s="1718" t="s">
        <v>762</v>
      </c>
      <c r="G80" s="1719"/>
      <c r="H80" s="1719"/>
      <c r="I80" s="1719"/>
      <c r="J80" s="1720"/>
      <c r="K80" s="1797"/>
      <c r="L80" s="1798"/>
      <c r="M80" s="1798"/>
      <c r="N80" s="1798"/>
      <c r="O80" s="1798"/>
      <c r="P80" s="1798"/>
      <c r="Q80" s="1798"/>
      <c r="R80" s="1798"/>
      <c r="S80" s="1798"/>
      <c r="T80" s="1798"/>
      <c r="U80" s="1798"/>
      <c r="V80" s="1798"/>
      <c r="W80" s="1798"/>
      <c r="X80" s="1798"/>
      <c r="Y80" s="1798"/>
      <c r="Z80" s="1798"/>
      <c r="AA80" s="1798"/>
      <c r="AB80" s="1798"/>
      <c r="AC80" s="1798"/>
      <c r="AD80" s="1798"/>
      <c r="AE80" s="1798"/>
      <c r="AF80" s="1798"/>
      <c r="AG80" s="1798"/>
      <c r="AH80" s="1798"/>
      <c r="AI80" s="1799"/>
      <c r="AJ80" s="1698"/>
      <c r="AK80" s="1698"/>
      <c r="AL80" s="1698"/>
      <c r="AM80" s="1698"/>
      <c r="AN80" s="485"/>
    </row>
    <row r="81" spans="3:48" ht="17.25" hidden="1" customHeight="1">
      <c r="C81" s="409" t="str">
        <f t="shared" si="3"/>
        <v>－</v>
      </c>
      <c r="E81" s="1796"/>
      <c r="F81" s="1824" t="str">
        <f>IF($P$17="あり",$T$17,"契約金額（税込）")</f>
        <v>契約金額（税込）</v>
      </c>
      <c r="G81" s="1825"/>
      <c r="H81" s="1825"/>
      <c r="I81" s="1825"/>
      <c r="J81" s="1826"/>
      <c r="K81" s="1818"/>
      <c r="L81" s="1819"/>
      <c r="M81" s="1819"/>
      <c r="N81" s="1819"/>
      <c r="O81" s="1819"/>
      <c r="P81" s="1819"/>
      <c r="Q81" s="1819"/>
      <c r="R81" s="1819"/>
      <c r="S81" s="1819"/>
      <c r="T81" s="1819"/>
      <c r="U81" s="1819"/>
      <c r="V81" s="1819"/>
      <c r="W81" s="1819"/>
      <c r="X81" s="1819"/>
      <c r="Y81" s="1819"/>
      <c r="Z81" s="509" t="s">
        <v>806</v>
      </c>
      <c r="AA81" s="509"/>
      <c r="AB81" s="509"/>
      <c r="AC81" s="509"/>
      <c r="AD81" s="509"/>
      <c r="AE81" s="509"/>
      <c r="AF81" s="509"/>
      <c r="AG81" s="509"/>
      <c r="AH81" s="509"/>
      <c r="AI81" s="510"/>
      <c r="AJ81" s="1698"/>
      <c r="AK81" s="1698"/>
      <c r="AL81" s="1698"/>
      <c r="AM81" s="1698"/>
      <c r="AN81" s="485"/>
      <c r="AU81" s="471" t="s">
        <v>821</v>
      </c>
      <c r="AV81" s="471" t="s">
        <v>820</v>
      </c>
    </row>
    <row r="82" spans="3:48" ht="17.25" hidden="1" customHeight="1">
      <c r="C82" s="409" t="str">
        <f t="shared" si="3"/>
        <v>－</v>
      </c>
      <c r="E82" s="1823"/>
      <c r="F82" s="1724" t="s">
        <v>838</v>
      </c>
      <c r="G82" s="1725"/>
      <c r="H82" s="1725"/>
      <c r="I82" s="1725"/>
      <c r="J82" s="1726"/>
      <c r="K82" s="519" t="s">
        <v>751</v>
      </c>
      <c r="L82" s="1856"/>
      <c r="M82" s="1856"/>
      <c r="N82" s="520" t="s">
        <v>5</v>
      </c>
      <c r="O82" s="1856"/>
      <c r="P82" s="1856"/>
      <c r="Q82" s="520" t="s">
        <v>493</v>
      </c>
      <c r="R82" s="1856"/>
      <c r="S82" s="1856"/>
      <c r="T82" s="1857" t="s">
        <v>7</v>
      </c>
      <c r="U82" s="1778"/>
      <c r="V82" s="1778"/>
      <c r="W82" s="1778"/>
      <c r="X82" s="1778"/>
      <c r="Y82" s="1778"/>
      <c r="Z82" s="1778"/>
      <c r="AA82" s="1778"/>
      <c r="AB82" s="1778"/>
      <c r="AC82" s="1778"/>
      <c r="AD82" s="1778"/>
      <c r="AE82" s="1778"/>
      <c r="AF82" s="1778"/>
      <c r="AG82" s="1778"/>
      <c r="AH82" s="1778"/>
      <c r="AI82" s="1779"/>
      <c r="AJ82" s="1698"/>
      <c r="AK82" s="1698"/>
      <c r="AL82" s="1698"/>
      <c r="AM82" s="1698"/>
      <c r="AN82" s="485"/>
      <c r="AS82" s="487" t="s">
        <v>785</v>
      </c>
      <c r="AT82" s="504">
        <f>DATE(L82+1988,O82,R82)</f>
        <v>32111</v>
      </c>
      <c r="AU82" s="488" t="str">
        <f>IF(AND(AT82&gt;=$AW$18,AT82&lt;=$AY$18),"○","×")</f>
        <v>×</v>
      </c>
      <c r="AV82" s="471" t="str">
        <f>IF(OR(K79="",K80="",K81="",L82="",O82="",R82=""),"×","○")</f>
        <v>×</v>
      </c>
    </row>
    <row r="83" spans="3:48" ht="13.5" hidden="1">
      <c r="C83" s="409" t="str">
        <f t="shared" si="3"/>
        <v>－</v>
      </c>
      <c r="E83" s="408"/>
      <c r="F83" s="408"/>
      <c r="G83" s="408"/>
      <c r="H83" s="408"/>
      <c r="I83" s="453"/>
      <c r="J83" s="453"/>
      <c r="K83" s="453"/>
      <c r="L83" s="453"/>
      <c r="M83" s="453"/>
      <c r="N83" s="453"/>
      <c r="O83" s="453"/>
      <c r="P83" s="453"/>
      <c r="Q83" s="453"/>
      <c r="R83" s="453"/>
      <c r="S83" s="453"/>
      <c r="T83" s="453"/>
      <c r="U83" s="453"/>
      <c r="V83" s="453"/>
      <c r="W83" s="453"/>
      <c r="X83" s="453"/>
      <c r="Y83" s="453"/>
      <c r="Z83" s="453"/>
      <c r="AA83" s="452"/>
      <c r="AB83" s="427"/>
      <c r="AC83" s="427"/>
      <c r="AD83" s="427"/>
      <c r="AG83" s="427"/>
      <c r="AI83" s="452"/>
      <c r="AJ83" s="452"/>
      <c r="AK83" s="452"/>
      <c r="AL83" s="452"/>
      <c r="AM83" s="452"/>
      <c r="AN83" s="452"/>
    </row>
    <row r="84" spans="3:48" ht="13.5" hidden="1">
      <c r="C84" s="409" t="str">
        <f t="shared" si="3"/>
        <v>－</v>
      </c>
      <c r="E84" s="408"/>
      <c r="F84" s="453" t="s">
        <v>767</v>
      </c>
      <c r="G84" s="408"/>
      <c r="H84" s="408"/>
      <c r="I84" s="453"/>
      <c r="J84" s="453"/>
      <c r="K84" s="453"/>
      <c r="L84" s="453"/>
      <c r="M84" s="453"/>
      <c r="N84" s="453"/>
      <c r="O84" s="453"/>
      <c r="P84" s="453"/>
      <c r="Q84" s="453"/>
      <c r="R84" s="453"/>
      <c r="S84" s="453"/>
      <c r="T84" s="453"/>
      <c r="U84" s="453"/>
      <c r="V84" s="453"/>
      <c r="W84" s="453"/>
      <c r="X84" s="453"/>
      <c r="Y84" s="453"/>
      <c r="Z84" s="453"/>
      <c r="AA84" s="452"/>
      <c r="AB84" s="427"/>
      <c r="AC84" s="427"/>
      <c r="AD84" s="427"/>
      <c r="AF84" s="427"/>
      <c r="AG84" s="427"/>
      <c r="AI84" s="452"/>
      <c r="AJ84" s="452"/>
      <c r="AK84" s="452"/>
      <c r="AL84" s="452"/>
      <c r="AM84" s="452"/>
      <c r="AN84" s="452"/>
    </row>
    <row r="85" spans="3:48" ht="12.75" hidden="1" customHeight="1">
      <c r="C85" s="409" t="str">
        <f t="shared" si="3"/>
        <v>－</v>
      </c>
      <c r="E85" s="408"/>
      <c r="F85" s="1850" t="str">
        <f>IF(K73="","受注実績の有無について選択して下さい",IF(AJ85=0,"漏れはありませんか？漏れが判明したら「Ｅ評価」です","間違い等がないか、改めてご確認下さい"))</f>
        <v>受注実績の有無について選択して下さい</v>
      </c>
      <c r="G85" s="1851"/>
      <c r="H85" s="1851"/>
      <c r="I85" s="1851"/>
      <c r="J85" s="1851"/>
      <c r="K85" s="1851"/>
      <c r="L85" s="1851"/>
      <c r="M85" s="1851"/>
      <c r="N85" s="1851"/>
      <c r="O85" s="1851"/>
      <c r="P85" s="1851"/>
      <c r="Q85" s="1851"/>
      <c r="R85" s="1851"/>
      <c r="S85" s="1851"/>
      <c r="T85" s="1851"/>
      <c r="U85" s="1851"/>
      <c r="V85" s="1851"/>
      <c r="W85" s="1851"/>
      <c r="X85" s="1851"/>
      <c r="Y85" s="1851"/>
      <c r="Z85" s="1851"/>
      <c r="AA85" s="1851"/>
      <c r="AB85" s="1851"/>
      <c r="AC85" s="1851"/>
      <c r="AD85" s="1852"/>
      <c r="AF85" s="1555" t="s">
        <v>841</v>
      </c>
      <c r="AG85" s="1520"/>
      <c r="AH85" s="1520"/>
      <c r="AI85" s="1520"/>
      <c r="AJ85" s="1811" t="str">
        <f>IF(K73="","入力確認！",COUNTIF(AJ75:AM82,"○"))</f>
        <v>入力確認！</v>
      </c>
      <c r="AK85" s="1812"/>
      <c r="AL85" s="1812"/>
      <c r="AM85" s="1813"/>
      <c r="AN85" s="452"/>
    </row>
    <row r="86" spans="3:48" ht="13.5" hidden="1" customHeight="1" thickBot="1">
      <c r="C86" s="409" t="str">
        <f t="shared" si="3"/>
        <v>－</v>
      </c>
      <c r="E86" s="408"/>
      <c r="F86" s="1853"/>
      <c r="G86" s="1854"/>
      <c r="H86" s="1854"/>
      <c r="I86" s="1854"/>
      <c r="J86" s="1854"/>
      <c r="K86" s="1854"/>
      <c r="L86" s="1854"/>
      <c r="M86" s="1854"/>
      <c r="N86" s="1854"/>
      <c r="O86" s="1854"/>
      <c r="P86" s="1854"/>
      <c r="Q86" s="1854"/>
      <c r="R86" s="1854"/>
      <c r="S86" s="1854"/>
      <c r="T86" s="1854"/>
      <c r="U86" s="1854"/>
      <c r="V86" s="1854"/>
      <c r="W86" s="1854"/>
      <c r="X86" s="1854"/>
      <c r="Y86" s="1854"/>
      <c r="Z86" s="1854"/>
      <c r="AA86" s="1854"/>
      <c r="AB86" s="1854"/>
      <c r="AC86" s="1854"/>
      <c r="AD86" s="1855"/>
      <c r="AF86" s="1705"/>
      <c r="AG86" s="1706"/>
      <c r="AH86" s="1706"/>
      <c r="AI86" s="1706"/>
      <c r="AJ86" s="1814"/>
      <c r="AK86" s="1815"/>
      <c r="AL86" s="1815"/>
      <c r="AM86" s="1816"/>
      <c r="AN86" s="452"/>
    </row>
    <row r="87" spans="3:48" ht="13.5" hidden="1">
      <c r="C87" s="409" t="str">
        <f t="shared" si="3"/>
        <v>－</v>
      </c>
      <c r="E87" s="408"/>
      <c r="F87" s="408"/>
      <c r="G87" s="408"/>
      <c r="H87" s="408"/>
      <c r="I87" s="453"/>
      <c r="J87" s="453"/>
      <c r="K87" s="453"/>
      <c r="L87" s="453"/>
      <c r="M87" s="453"/>
      <c r="N87" s="453"/>
      <c r="O87" s="453"/>
      <c r="P87" s="453"/>
      <c r="Q87" s="453"/>
      <c r="R87" s="453"/>
      <c r="S87" s="453"/>
      <c r="T87" s="453"/>
      <c r="U87" s="453"/>
      <c r="V87" s="453"/>
      <c r="W87" s="453"/>
      <c r="X87" s="453"/>
      <c r="Y87" s="453"/>
      <c r="Z87" s="453"/>
      <c r="AA87" s="452"/>
      <c r="AB87" s="427"/>
      <c r="AC87" s="427"/>
      <c r="AD87" s="427"/>
      <c r="AN87" s="452"/>
    </row>
    <row r="88" spans="3:48" ht="14.25" hidden="1" thickBot="1">
      <c r="C88" s="494" t="str">
        <f>IF(C5="－","－",IF(①入力票!C10="５社ＪＶ","○","－"))</f>
        <v>－</v>
      </c>
      <c r="E88" s="452" t="s">
        <v>756</v>
      </c>
      <c r="F88" s="408"/>
      <c r="G88" s="408"/>
      <c r="H88" s="408"/>
      <c r="I88" s="408"/>
      <c r="J88" s="408"/>
      <c r="K88" s="452"/>
      <c r="L88" s="452"/>
      <c r="M88" s="452"/>
      <c r="N88" s="452"/>
      <c r="O88" s="452"/>
      <c r="P88" s="452"/>
      <c r="Q88" s="452"/>
      <c r="R88" s="452"/>
      <c r="S88" s="452"/>
      <c r="T88" s="452"/>
      <c r="U88" s="452"/>
      <c r="V88" s="452"/>
      <c r="W88" s="452"/>
      <c r="X88" s="452"/>
      <c r="Y88" s="452"/>
      <c r="Z88" s="452"/>
      <c r="AA88" s="452"/>
      <c r="AB88" s="452"/>
      <c r="AC88" s="452"/>
      <c r="AD88" s="452"/>
      <c r="AE88" s="452"/>
      <c r="AF88" s="452"/>
      <c r="AG88" s="452"/>
      <c r="AH88" s="452"/>
      <c r="AI88" s="452"/>
      <c r="AJ88" s="452"/>
      <c r="AK88" s="452"/>
      <c r="AL88" s="452"/>
      <c r="AM88" s="452"/>
      <c r="AN88" s="452"/>
    </row>
    <row r="89" spans="3:48" ht="17.25" hidden="1" customHeight="1">
      <c r="C89" s="409" t="str">
        <f>$C$88</f>
        <v>－</v>
      </c>
      <c r="E89" s="1586" t="s">
        <v>774</v>
      </c>
      <c r="F89" s="1587"/>
      <c r="G89" s="1587"/>
      <c r="H89" s="1587"/>
      <c r="I89" s="1587"/>
      <c r="J89" s="1588"/>
      <c r="K89" s="1780" t="str">
        <f>IF('様式7-1'!K123="","様式7-1に入力してください！！",'様式7-1'!K123)</f>
        <v>様式7-1に入力してください！！</v>
      </c>
      <c r="L89" s="1781"/>
      <c r="M89" s="1781"/>
      <c r="N89" s="1781"/>
      <c r="O89" s="1781"/>
      <c r="P89" s="1781"/>
      <c r="Q89" s="1781"/>
      <c r="R89" s="1781"/>
      <c r="S89" s="1781"/>
      <c r="T89" s="1781"/>
      <c r="U89" s="1781"/>
      <c r="V89" s="1781"/>
      <c r="W89" s="1781"/>
      <c r="X89" s="1781"/>
      <c r="Y89" s="1781"/>
      <c r="Z89" s="1781"/>
      <c r="AA89" s="1781"/>
      <c r="AB89" s="1781"/>
      <c r="AC89" s="1781"/>
      <c r="AD89" s="1781"/>
      <c r="AE89" s="1782"/>
      <c r="AG89" s="427"/>
      <c r="AI89" s="452"/>
      <c r="AJ89" s="452"/>
      <c r="AK89" s="452"/>
      <c r="AL89" s="452"/>
      <c r="AM89" s="452"/>
      <c r="AN89" s="452"/>
    </row>
    <row r="90" spans="3:48" ht="17.25" hidden="1" customHeight="1">
      <c r="C90" s="409" t="str">
        <f t="shared" ref="C90:C104" si="4">$C$88</f>
        <v>－</v>
      </c>
      <c r="E90" s="1792" t="s">
        <v>837</v>
      </c>
      <c r="F90" s="1793"/>
      <c r="G90" s="1793"/>
      <c r="H90" s="1793"/>
      <c r="I90" s="1793"/>
      <c r="J90" s="1794"/>
      <c r="K90" s="1685"/>
      <c r="L90" s="1686"/>
      <c r="M90" s="1686"/>
      <c r="N90" s="1686"/>
      <c r="O90" s="1686"/>
      <c r="P90" s="1686"/>
      <c r="Q90" s="1686"/>
      <c r="R90" s="1686"/>
      <c r="S90" s="1686"/>
      <c r="T90" s="1686"/>
      <c r="U90" s="1686"/>
      <c r="V90" s="1686"/>
      <c r="W90" s="480"/>
      <c r="X90" s="606" t="s">
        <v>781</v>
      </c>
      <c r="Y90" s="463"/>
      <c r="Z90" s="463"/>
      <c r="AA90" s="463"/>
      <c r="AB90" s="463"/>
      <c r="AC90" s="463"/>
      <c r="AD90" s="463"/>
      <c r="AE90" s="464"/>
      <c r="AG90" s="427"/>
      <c r="AI90" s="452"/>
      <c r="AJ90" s="452"/>
      <c r="AK90" s="452"/>
      <c r="AL90" s="452"/>
      <c r="AM90" s="452"/>
      <c r="AN90" s="452"/>
    </row>
    <row r="91" spans="3:48" s="455" customFormat="1" ht="17.25" hidden="1" customHeight="1">
      <c r="C91" s="409" t="str">
        <f t="shared" si="4"/>
        <v>－</v>
      </c>
      <c r="E91" s="407"/>
      <c r="F91" s="407"/>
      <c r="G91" s="407"/>
      <c r="H91" s="407"/>
      <c r="I91" s="407"/>
      <c r="J91" s="407"/>
      <c r="K91" s="453"/>
      <c r="L91" s="453"/>
      <c r="M91" s="453"/>
      <c r="N91" s="453"/>
      <c r="O91" s="453"/>
      <c r="P91" s="453"/>
      <c r="Q91" s="453"/>
      <c r="R91" s="453"/>
      <c r="S91" s="453"/>
      <c r="T91" s="453"/>
      <c r="U91" s="453"/>
      <c r="V91" s="453"/>
      <c r="W91" s="453"/>
      <c r="X91" s="453"/>
      <c r="Y91" s="453"/>
      <c r="Z91" s="453"/>
      <c r="AA91" s="456"/>
      <c r="AB91" s="427"/>
      <c r="AC91" s="466"/>
      <c r="AD91" s="466"/>
      <c r="AE91" s="466"/>
      <c r="AF91" s="396"/>
      <c r="AG91" s="427"/>
      <c r="AH91" s="405"/>
      <c r="AI91" s="452"/>
      <c r="AK91" s="485"/>
      <c r="AL91" s="485"/>
      <c r="AM91" s="485"/>
      <c r="AN91" s="456"/>
    </row>
    <row r="92" spans="3:48" ht="17.25" hidden="1" customHeight="1">
      <c r="C92" s="409" t="str">
        <f t="shared" si="4"/>
        <v>－</v>
      </c>
      <c r="E92" s="1795" t="s">
        <v>758</v>
      </c>
      <c r="F92" s="1730" t="s">
        <v>759</v>
      </c>
      <c r="G92" s="1731"/>
      <c r="H92" s="1731"/>
      <c r="I92" s="1731"/>
      <c r="J92" s="1732"/>
      <c r="K92" s="1716" t="str">
        <f>IF(K90="","",IF(K90="実績有り","実績有り","実績無し"))</f>
        <v/>
      </c>
      <c r="L92" s="1717"/>
      <c r="M92" s="1717"/>
      <c r="N92" s="1717"/>
      <c r="O92" s="1717"/>
      <c r="P92" s="1717"/>
      <c r="Q92" s="1717"/>
      <c r="R92" s="1717"/>
      <c r="S92" s="1717"/>
      <c r="T92" s="1717"/>
      <c r="U92" s="1717"/>
      <c r="V92" s="1717"/>
      <c r="W92" s="481"/>
      <c r="X92" s="499"/>
      <c r="Y92" s="481"/>
      <c r="Z92" s="481"/>
      <c r="AA92" s="483"/>
      <c r="AB92" s="484"/>
      <c r="AC92" s="484"/>
      <c r="AD92" s="484"/>
      <c r="AE92" s="484"/>
      <c r="AF92" s="507"/>
      <c r="AG92" s="484"/>
      <c r="AH92" s="507"/>
      <c r="AI92" s="508"/>
      <c r="AJ92" s="1698" t="str">
        <f>IF(K92="実績無し","実績無し",IF(AV95="×","未入力箇所有り",IF(AU95="×","期間が違います","○")))</f>
        <v>未入力箇所有り</v>
      </c>
      <c r="AK92" s="1698"/>
      <c r="AL92" s="1698"/>
      <c r="AM92" s="1698"/>
      <c r="AN92" s="452"/>
    </row>
    <row r="93" spans="3:48" ht="17.25" hidden="1" customHeight="1">
      <c r="C93" s="409" t="str">
        <f t="shared" si="4"/>
        <v>－</v>
      </c>
      <c r="E93" s="1796"/>
      <c r="F93" s="1718" t="s">
        <v>762</v>
      </c>
      <c r="G93" s="1719"/>
      <c r="H93" s="1719"/>
      <c r="I93" s="1719"/>
      <c r="J93" s="1720"/>
      <c r="K93" s="1797"/>
      <c r="L93" s="1798"/>
      <c r="M93" s="1798"/>
      <c r="N93" s="1798"/>
      <c r="O93" s="1798"/>
      <c r="P93" s="1798"/>
      <c r="Q93" s="1798"/>
      <c r="R93" s="1798"/>
      <c r="S93" s="1798"/>
      <c r="T93" s="1798"/>
      <c r="U93" s="1798"/>
      <c r="V93" s="1798"/>
      <c r="W93" s="1798"/>
      <c r="X93" s="1798"/>
      <c r="Y93" s="1798"/>
      <c r="Z93" s="1798"/>
      <c r="AA93" s="1798"/>
      <c r="AB93" s="1798"/>
      <c r="AC93" s="1798"/>
      <c r="AD93" s="1798"/>
      <c r="AE93" s="1798"/>
      <c r="AF93" s="1798"/>
      <c r="AG93" s="1798"/>
      <c r="AH93" s="1798"/>
      <c r="AI93" s="1799"/>
      <c r="AJ93" s="1698"/>
      <c r="AK93" s="1698"/>
      <c r="AL93" s="1698"/>
      <c r="AM93" s="1698"/>
      <c r="AN93" s="485"/>
    </row>
    <row r="94" spans="3:48" ht="17.25" hidden="1" customHeight="1">
      <c r="C94" s="409" t="str">
        <f t="shared" si="4"/>
        <v>－</v>
      </c>
      <c r="E94" s="1796"/>
      <c r="F94" s="1824" t="str">
        <f>IF($P$17="あり",$T$17,"契約金額（税込）")</f>
        <v>契約金額（税込）</v>
      </c>
      <c r="G94" s="1825"/>
      <c r="H94" s="1825"/>
      <c r="I94" s="1825"/>
      <c r="J94" s="1826"/>
      <c r="K94" s="1818"/>
      <c r="L94" s="1819"/>
      <c r="M94" s="1819"/>
      <c r="N94" s="1819"/>
      <c r="O94" s="1819"/>
      <c r="P94" s="1819"/>
      <c r="Q94" s="1819"/>
      <c r="R94" s="1819"/>
      <c r="S94" s="1819"/>
      <c r="T94" s="1819"/>
      <c r="U94" s="1819"/>
      <c r="V94" s="1819"/>
      <c r="W94" s="1819"/>
      <c r="X94" s="1819"/>
      <c r="Y94" s="1819"/>
      <c r="Z94" s="509" t="s">
        <v>806</v>
      </c>
      <c r="AA94" s="509"/>
      <c r="AB94" s="509"/>
      <c r="AC94" s="509"/>
      <c r="AD94" s="509"/>
      <c r="AE94" s="509"/>
      <c r="AF94" s="509"/>
      <c r="AG94" s="509"/>
      <c r="AH94" s="509"/>
      <c r="AI94" s="510"/>
      <c r="AJ94" s="1698"/>
      <c r="AK94" s="1698"/>
      <c r="AL94" s="1698"/>
      <c r="AM94" s="1698"/>
      <c r="AN94" s="485"/>
      <c r="AU94" s="471" t="s">
        <v>821</v>
      </c>
      <c r="AV94" s="471" t="s">
        <v>820</v>
      </c>
    </row>
    <row r="95" spans="3:48" ht="17.25" hidden="1" customHeight="1">
      <c r="C95" s="409" t="str">
        <f t="shared" si="4"/>
        <v>－</v>
      </c>
      <c r="E95" s="1823"/>
      <c r="F95" s="1724" t="s">
        <v>838</v>
      </c>
      <c r="G95" s="1725"/>
      <c r="H95" s="1725"/>
      <c r="I95" s="1725"/>
      <c r="J95" s="1726"/>
      <c r="K95" s="519" t="s">
        <v>751</v>
      </c>
      <c r="L95" s="1856"/>
      <c r="M95" s="1856"/>
      <c r="N95" s="520" t="s">
        <v>5</v>
      </c>
      <c r="O95" s="1856"/>
      <c r="P95" s="1856"/>
      <c r="Q95" s="520" t="s">
        <v>493</v>
      </c>
      <c r="R95" s="1856"/>
      <c r="S95" s="1856"/>
      <c r="T95" s="1857" t="s">
        <v>7</v>
      </c>
      <c r="U95" s="1778"/>
      <c r="V95" s="1778"/>
      <c r="W95" s="1778"/>
      <c r="X95" s="1778"/>
      <c r="Y95" s="1778"/>
      <c r="Z95" s="1778"/>
      <c r="AA95" s="1778"/>
      <c r="AB95" s="1778"/>
      <c r="AC95" s="1778"/>
      <c r="AD95" s="1778"/>
      <c r="AE95" s="1778"/>
      <c r="AF95" s="1778"/>
      <c r="AG95" s="1778"/>
      <c r="AH95" s="1778"/>
      <c r="AI95" s="1779"/>
      <c r="AJ95" s="1698"/>
      <c r="AK95" s="1698"/>
      <c r="AL95" s="1698"/>
      <c r="AM95" s="1698"/>
      <c r="AN95" s="485"/>
      <c r="AS95" s="487" t="s">
        <v>785</v>
      </c>
      <c r="AT95" s="504">
        <f>DATE(L95+1988,O95,R95)</f>
        <v>32111</v>
      </c>
      <c r="AU95" s="488" t="str">
        <f>IF(AND(AT95&gt;=$AW$18,AT95&lt;=$AY$18),"○","×")</f>
        <v>×</v>
      </c>
      <c r="AV95" s="471" t="str">
        <f>IF(OR(K92="",K93="",K94="",L95="",O95="",R95=""),"×","○")</f>
        <v>×</v>
      </c>
    </row>
    <row r="96" spans="3:48" ht="17.25" hidden="1" customHeight="1">
      <c r="C96" s="409" t="str">
        <f t="shared" si="4"/>
        <v>－</v>
      </c>
      <c r="E96" s="1795" t="s">
        <v>765</v>
      </c>
      <c r="F96" s="1730" t="s">
        <v>759</v>
      </c>
      <c r="G96" s="1731"/>
      <c r="H96" s="1731"/>
      <c r="I96" s="1731"/>
      <c r="J96" s="1732"/>
      <c r="K96" s="1714"/>
      <c r="L96" s="1715"/>
      <c r="M96" s="1715"/>
      <c r="N96" s="1715"/>
      <c r="O96" s="1715"/>
      <c r="P96" s="1715"/>
      <c r="Q96" s="1715"/>
      <c r="R96" s="1715"/>
      <c r="S96" s="1715"/>
      <c r="T96" s="1715"/>
      <c r="U96" s="1715"/>
      <c r="V96" s="1715"/>
      <c r="W96" s="481"/>
      <c r="X96" s="482" t="s">
        <v>736</v>
      </c>
      <c r="Y96" s="481"/>
      <c r="Z96" s="481"/>
      <c r="AA96" s="483"/>
      <c r="AB96" s="484"/>
      <c r="AC96" s="484"/>
      <c r="AD96" s="484"/>
      <c r="AE96" s="484"/>
      <c r="AF96" s="507"/>
      <c r="AG96" s="484"/>
      <c r="AH96" s="507"/>
      <c r="AI96" s="508"/>
      <c r="AJ96" s="1698" t="str">
        <f>IF(K92="実績無し","実績無し",IF(K96="実績無し","実績無し",IF(AV99="×","未入力箇所有り",IF(AU99="×","期間が違います","○"))))</f>
        <v>未入力箇所有り</v>
      </c>
      <c r="AK96" s="1698"/>
      <c r="AL96" s="1698"/>
      <c r="AM96" s="1698"/>
      <c r="AN96" s="452"/>
    </row>
    <row r="97" spans="3:48" ht="17.25" hidden="1" customHeight="1">
      <c r="C97" s="409" t="str">
        <f t="shared" si="4"/>
        <v>－</v>
      </c>
      <c r="E97" s="1796"/>
      <c r="F97" s="1718" t="s">
        <v>762</v>
      </c>
      <c r="G97" s="1719"/>
      <c r="H97" s="1719"/>
      <c r="I97" s="1719"/>
      <c r="J97" s="1720"/>
      <c r="K97" s="1797"/>
      <c r="L97" s="1798"/>
      <c r="M97" s="1798"/>
      <c r="N97" s="1798"/>
      <c r="O97" s="1798"/>
      <c r="P97" s="1798"/>
      <c r="Q97" s="1798"/>
      <c r="R97" s="1798"/>
      <c r="S97" s="1798"/>
      <c r="T97" s="1798"/>
      <c r="U97" s="1798"/>
      <c r="V97" s="1798"/>
      <c r="W97" s="1798"/>
      <c r="X97" s="1798"/>
      <c r="Y97" s="1798"/>
      <c r="Z97" s="1798"/>
      <c r="AA97" s="1798"/>
      <c r="AB97" s="1798"/>
      <c r="AC97" s="1798"/>
      <c r="AD97" s="1798"/>
      <c r="AE97" s="1798"/>
      <c r="AF97" s="1798"/>
      <c r="AG97" s="1798"/>
      <c r="AH97" s="1798"/>
      <c r="AI97" s="1799"/>
      <c r="AJ97" s="1698"/>
      <c r="AK97" s="1698"/>
      <c r="AL97" s="1698"/>
      <c r="AM97" s="1698"/>
      <c r="AN97" s="485"/>
    </row>
    <row r="98" spans="3:48" ht="17.25" hidden="1" customHeight="1">
      <c r="C98" s="409" t="str">
        <f t="shared" si="4"/>
        <v>－</v>
      </c>
      <c r="E98" s="1796"/>
      <c r="F98" s="1824" t="str">
        <f>IF($P$17="あり",$T$17,"契約金額（税込）")</f>
        <v>契約金額（税込）</v>
      </c>
      <c r="G98" s="1825"/>
      <c r="H98" s="1825"/>
      <c r="I98" s="1825"/>
      <c r="J98" s="1826"/>
      <c r="K98" s="1818"/>
      <c r="L98" s="1819"/>
      <c r="M98" s="1819"/>
      <c r="N98" s="1819"/>
      <c r="O98" s="1819"/>
      <c r="P98" s="1819"/>
      <c r="Q98" s="1819"/>
      <c r="R98" s="1819"/>
      <c r="S98" s="1819"/>
      <c r="T98" s="1819"/>
      <c r="U98" s="1819"/>
      <c r="V98" s="1819"/>
      <c r="W98" s="1819"/>
      <c r="X98" s="1819"/>
      <c r="Y98" s="1819"/>
      <c r="Z98" s="509" t="s">
        <v>806</v>
      </c>
      <c r="AA98" s="509"/>
      <c r="AB98" s="509"/>
      <c r="AC98" s="509"/>
      <c r="AD98" s="509"/>
      <c r="AE98" s="509"/>
      <c r="AF98" s="509"/>
      <c r="AG98" s="509"/>
      <c r="AH98" s="509"/>
      <c r="AI98" s="510"/>
      <c r="AJ98" s="1698"/>
      <c r="AK98" s="1698"/>
      <c r="AL98" s="1698"/>
      <c r="AM98" s="1698"/>
      <c r="AN98" s="485"/>
      <c r="AU98" s="471" t="s">
        <v>821</v>
      </c>
      <c r="AV98" s="471" t="s">
        <v>820</v>
      </c>
    </row>
    <row r="99" spans="3:48" ht="17.25" hidden="1" customHeight="1">
      <c r="C99" s="409" t="str">
        <f t="shared" si="4"/>
        <v>－</v>
      </c>
      <c r="E99" s="1823"/>
      <c r="F99" s="1724" t="s">
        <v>838</v>
      </c>
      <c r="G99" s="1725"/>
      <c r="H99" s="1725"/>
      <c r="I99" s="1725"/>
      <c r="J99" s="1726"/>
      <c r="K99" s="519" t="s">
        <v>751</v>
      </c>
      <c r="L99" s="1856"/>
      <c r="M99" s="1856"/>
      <c r="N99" s="520" t="s">
        <v>5</v>
      </c>
      <c r="O99" s="1856"/>
      <c r="P99" s="1856"/>
      <c r="Q99" s="520" t="s">
        <v>493</v>
      </c>
      <c r="R99" s="1856"/>
      <c r="S99" s="1856"/>
      <c r="T99" s="1857" t="s">
        <v>7</v>
      </c>
      <c r="U99" s="1778"/>
      <c r="V99" s="1778"/>
      <c r="W99" s="1778"/>
      <c r="X99" s="1778"/>
      <c r="Y99" s="1778"/>
      <c r="Z99" s="1778"/>
      <c r="AA99" s="1778"/>
      <c r="AB99" s="1778"/>
      <c r="AC99" s="1778"/>
      <c r="AD99" s="1778"/>
      <c r="AE99" s="1778"/>
      <c r="AF99" s="1778"/>
      <c r="AG99" s="1778"/>
      <c r="AH99" s="1778"/>
      <c r="AI99" s="1779"/>
      <c r="AJ99" s="1698"/>
      <c r="AK99" s="1698"/>
      <c r="AL99" s="1698"/>
      <c r="AM99" s="1698"/>
      <c r="AN99" s="485"/>
      <c r="AS99" s="487" t="s">
        <v>785</v>
      </c>
      <c r="AT99" s="504">
        <f>DATE(L99+1988,O99,R99)</f>
        <v>32111</v>
      </c>
      <c r="AU99" s="488" t="str">
        <f>IF(AND(AT99&gt;=$AW$18,AT99&lt;=$AY$18),"○","×")</f>
        <v>×</v>
      </c>
      <c r="AV99" s="471" t="str">
        <f>IF(OR(K96="",K97="",K98="",L99="",O99="",R99=""),"×","○")</f>
        <v>×</v>
      </c>
    </row>
    <row r="100" spans="3:48" ht="13.5" hidden="1">
      <c r="C100" s="409" t="str">
        <f t="shared" si="4"/>
        <v>－</v>
      </c>
      <c r="E100" s="408"/>
      <c r="F100" s="408"/>
      <c r="G100" s="408"/>
      <c r="H100" s="408"/>
      <c r="I100" s="453"/>
      <c r="J100" s="453"/>
      <c r="K100" s="453"/>
      <c r="L100" s="453"/>
      <c r="M100" s="453"/>
      <c r="N100" s="453"/>
      <c r="O100" s="453"/>
      <c r="P100" s="453"/>
      <c r="Q100" s="453"/>
      <c r="R100" s="453"/>
      <c r="S100" s="453"/>
      <c r="T100" s="453"/>
      <c r="U100" s="453"/>
      <c r="V100" s="453"/>
      <c r="W100" s="453"/>
      <c r="X100" s="453"/>
      <c r="Y100" s="453"/>
      <c r="Z100" s="453"/>
      <c r="AA100" s="452"/>
      <c r="AB100" s="427"/>
      <c r="AC100" s="427"/>
      <c r="AD100" s="427"/>
      <c r="AG100" s="427"/>
      <c r="AI100" s="452"/>
      <c r="AJ100" s="452"/>
      <c r="AK100" s="452"/>
      <c r="AL100" s="452"/>
      <c r="AM100" s="452"/>
      <c r="AN100" s="452"/>
    </row>
    <row r="101" spans="3:48" ht="13.5" hidden="1">
      <c r="C101" s="409" t="str">
        <f t="shared" si="4"/>
        <v>－</v>
      </c>
      <c r="E101" s="408"/>
      <c r="F101" s="453" t="s">
        <v>767</v>
      </c>
      <c r="G101" s="408"/>
      <c r="H101" s="408"/>
      <c r="I101" s="453"/>
      <c r="J101" s="453"/>
      <c r="K101" s="453"/>
      <c r="L101" s="453"/>
      <c r="M101" s="453"/>
      <c r="N101" s="453"/>
      <c r="O101" s="453"/>
      <c r="P101" s="453"/>
      <c r="Q101" s="453"/>
      <c r="R101" s="453"/>
      <c r="S101" s="453"/>
      <c r="T101" s="453"/>
      <c r="U101" s="453"/>
      <c r="V101" s="453"/>
      <c r="W101" s="453"/>
      <c r="X101" s="453"/>
      <c r="Y101" s="453"/>
      <c r="Z101" s="453"/>
      <c r="AA101" s="452"/>
      <c r="AB101" s="427"/>
      <c r="AC101" s="427"/>
      <c r="AD101" s="427"/>
      <c r="AF101" s="427"/>
      <c r="AG101" s="427"/>
      <c r="AI101" s="452"/>
      <c r="AJ101" s="452"/>
      <c r="AK101" s="452"/>
      <c r="AL101" s="452"/>
      <c r="AM101" s="452"/>
      <c r="AN101" s="452"/>
    </row>
    <row r="102" spans="3:48" ht="12.75" hidden="1" customHeight="1">
      <c r="C102" s="409" t="str">
        <f t="shared" si="4"/>
        <v>－</v>
      </c>
      <c r="E102" s="408"/>
      <c r="F102" s="1850" t="str">
        <f>IF(K90="","受注実績の有無について選択して下さい",IF(AJ102=0,"漏れはありませんか？漏れが判明したら「Ｅ評価」です","間違い等がないか、改めてご確認下さい"))</f>
        <v>受注実績の有無について選択して下さい</v>
      </c>
      <c r="G102" s="1851"/>
      <c r="H102" s="1851"/>
      <c r="I102" s="1851"/>
      <c r="J102" s="1851"/>
      <c r="K102" s="1851"/>
      <c r="L102" s="1851"/>
      <c r="M102" s="1851"/>
      <c r="N102" s="1851"/>
      <c r="O102" s="1851"/>
      <c r="P102" s="1851"/>
      <c r="Q102" s="1851"/>
      <c r="R102" s="1851"/>
      <c r="S102" s="1851"/>
      <c r="T102" s="1851"/>
      <c r="U102" s="1851"/>
      <c r="V102" s="1851"/>
      <c r="W102" s="1851"/>
      <c r="X102" s="1851"/>
      <c r="Y102" s="1851"/>
      <c r="Z102" s="1851"/>
      <c r="AA102" s="1851"/>
      <c r="AB102" s="1851"/>
      <c r="AC102" s="1851"/>
      <c r="AD102" s="1852"/>
      <c r="AF102" s="1555" t="s">
        <v>841</v>
      </c>
      <c r="AG102" s="1520"/>
      <c r="AH102" s="1520"/>
      <c r="AI102" s="1520"/>
      <c r="AJ102" s="1811" t="str">
        <f>IF(K90="","入力確認！",COUNTIF(AJ92:AM99,"○"))</f>
        <v>入力確認！</v>
      </c>
      <c r="AK102" s="1812"/>
      <c r="AL102" s="1812"/>
      <c r="AM102" s="1813"/>
      <c r="AN102" s="452"/>
    </row>
    <row r="103" spans="3:48" ht="13.5" hidden="1" customHeight="1" thickBot="1">
      <c r="C103" s="409" t="str">
        <f t="shared" si="4"/>
        <v>－</v>
      </c>
      <c r="E103" s="408"/>
      <c r="F103" s="1853"/>
      <c r="G103" s="1854"/>
      <c r="H103" s="1854"/>
      <c r="I103" s="1854"/>
      <c r="J103" s="1854"/>
      <c r="K103" s="1854"/>
      <c r="L103" s="1854"/>
      <c r="M103" s="1854"/>
      <c r="N103" s="1854"/>
      <c r="O103" s="1854"/>
      <c r="P103" s="1854"/>
      <c r="Q103" s="1854"/>
      <c r="R103" s="1854"/>
      <c r="S103" s="1854"/>
      <c r="T103" s="1854"/>
      <c r="U103" s="1854"/>
      <c r="V103" s="1854"/>
      <c r="W103" s="1854"/>
      <c r="X103" s="1854"/>
      <c r="Y103" s="1854"/>
      <c r="Z103" s="1854"/>
      <c r="AA103" s="1854"/>
      <c r="AB103" s="1854"/>
      <c r="AC103" s="1854"/>
      <c r="AD103" s="1855"/>
      <c r="AF103" s="1705"/>
      <c r="AG103" s="1706"/>
      <c r="AH103" s="1706"/>
      <c r="AI103" s="1706"/>
      <c r="AJ103" s="1814"/>
      <c r="AK103" s="1815"/>
      <c r="AL103" s="1815"/>
      <c r="AM103" s="1816"/>
      <c r="AN103" s="452"/>
    </row>
    <row r="104" spans="3:48" ht="13.5" hidden="1">
      <c r="C104" s="409" t="str">
        <f t="shared" si="4"/>
        <v>－</v>
      </c>
      <c r="E104" s="408"/>
      <c r="F104" s="408"/>
      <c r="G104" s="408"/>
      <c r="H104" s="408"/>
      <c r="I104" s="453"/>
      <c r="J104" s="453"/>
      <c r="K104" s="453"/>
      <c r="L104" s="453"/>
      <c r="M104" s="453"/>
      <c r="N104" s="453"/>
      <c r="O104" s="453"/>
      <c r="P104" s="453"/>
      <c r="Q104" s="453"/>
      <c r="R104" s="453"/>
      <c r="S104" s="453"/>
      <c r="T104" s="453"/>
      <c r="U104" s="453"/>
      <c r="V104" s="453"/>
      <c r="W104" s="453"/>
      <c r="X104" s="453"/>
      <c r="Y104" s="453"/>
      <c r="Z104" s="453"/>
      <c r="AA104" s="452"/>
      <c r="AB104" s="427"/>
      <c r="AC104" s="427"/>
      <c r="AD104" s="427"/>
      <c r="AN104" s="452"/>
    </row>
  </sheetData>
  <sheetProtection password="DA57" sheet="1" objects="1" scenarios="1"/>
  <autoFilter ref="C3:C104" xr:uid="{00000000-0009-0000-0000-00000D000000}">
    <filterColumn colId="0">
      <filters>
        <filter val="○"/>
      </filters>
    </filterColumn>
  </autoFilter>
  <mergeCells count="193">
    <mergeCell ref="D4:AO4"/>
    <mergeCell ref="E8:J9"/>
    <mergeCell ref="K8:AN9"/>
    <mergeCell ref="E10:J11"/>
    <mergeCell ref="K10:AN11"/>
    <mergeCell ref="Z6:AJ6"/>
    <mergeCell ref="AK6:AN6"/>
    <mergeCell ref="X13:Y13"/>
    <mergeCell ref="F14:J15"/>
    <mergeCell ref="K14:AN14"/>
    <mergeCell ref="K15:O15"/>
    <mergeCell ref="P15:T15"/>
    <mergeCell ref="V15:AL15"/>
    <mergeCell ref="F16:J16"/>
    <mergeCell ref="K16:O16"/>
    <mergeCell ref="P16:T16"/>
    <mergeCell ref="V16:AL16"/>
    <mergeCell ref="F17:J17"/>
    <mergeCell ref="K17:O17"/>
    <mergeCell ref="P17:R17"/>
    <mergeCell ref="T17:X17"/>
    <mergeCell ref="Z17:AE17"/>
    <mergeCell ref="AF17:AN17"/>
    <mergeCell ref="F18:J18"/>
    <mergeCell ref="L18:M18"/>
    <mergeCell ref="O18:P18"/>
    <mergeCell ref="R18:S18"/>
    <mergeCell ref="V18:AE18"/>
    <mergeCell ref="E21:J21"/>
    <mergeCell ref="K21:AE21"/>
    <mergeCell ref="E22:J22"/>
    <mergeCell ref="E24:E27"/>
    <mergeCell ref="F24:J24"/>
    <mergeCell ref="K22:V22"/>
    <mergeCell ref="AJ24:AM27"/>
    <mergeCell ref="F25:J25"/>
    <mergeCell ref="K25:AI25"/>
    <mergeCell ref="F26:J26"/>
    <mergeCell ref="K26:Y26"/>
    <mergeCell ref="F27:J27"/>
    <mergeCell ref="L27:M27"/>
    <mergeCell ref="T31:AI31"/>
    <mergeCell ref="O27:P27"/>
    <mergeCell ref="R27:S27"/>
    <mergeCell ref="T27:AI27"/>
    <mergeCell ref="K24:V24"/>
    <mergeCell ref="AJ34:AM35"/>
    <mergeCell ref="E38:J38"/>
    <mergeCell ref="K38:AE38"/>
    <mergeCell ref="E39:J39"/>
    <mergeCell ref="F30:J30"/>
    <mergeCell ref="K30:Y30"/>
    <mergeCell ref="F31:J31"/>
    <mergeCell ref="L31:M31"/>
    <mergeCell ref="O31:P31"/>
    <mergeCell ref="R31:S31"/>
    <mergeCell ref="AJ28:AM31"/>
    <mergeCell ref="F34:AD35"/>
    <mergeCell ref="AF34:AI35"/>
    <mergeCell ref="E41:E44"/>
    <mergeCell ref="F41:J41"/>
    <mergeCell ref="K41:V41"/>
    <mergeCell ref="K39:V39"/>
    <mergeCell ref="E28:E31"/>
    <mergeCell ref="F28:J28"/>
    <mergeCell ref="F29:J29"/>
    <mergeCell ref="K29:AI29"/>
    <mergeCell ref="K28:V28"/>
    <mergeCell ref="AJ41:AM44"/>
    <mergeCell ref="F42:J42"/>
    <mergeCell ref="K42:AI42"/>
    <mergeCell ref="F43:J43"/>
    <mergeCell ref="K43:Y43"/>
    <mergeCell ref="F44:J44"/>
    <mergeCell ref="R48:S48"/>
    <mergeCell ref="T48:AI48"/>
    <mergeCell ref="AJ45:AM48"/>
    <mergeCell ref="L44:M44"/>
    <mergeCell ref="O44:P44"/>
    <mergeCell ref="R44:S44"/>
    <mergeCell ref="T44:AI44"/>
    <mergeCell ref="AJ51:AM52"/>
    <mergeCell ref="E55:J55"/>
    <mergeCell ref="K55:AE55"/>
    <mergeCell ref="E56:J56"/>
    <mergeCell ref="K56:V56"/>
    <mergeCell ref="F47:J47"/>
    <mergeCell ref="K47:Y47"/>
    <mergeCell ref="F48:J48"/>
    <mergeCell ref="L48:M48"/>
    <mergeCell ref="O48:P48"/>
    <mergeCell ref="F51:AD52"/>
    <mergeCell ref="AF51:AI52"/>
    <mergeCell ref="E58:E61"/>
    <mergeCell ref="F58:J58"/>
    <mergeCell ref="K58:V58"/>
    <mergeCell ref="E62:E65"/>
    <mergeCell ref="F62:J62"/>
    <mergeCell ref="F63:J63"/>
    <mergeCell ref="K63:AI63"/>
    <mergeCell ref="K62:V62"/>
    <mergeCell ref="E45:E48"/>
    <mergeCell ref="F45:J45"/>
    <mergeCell ref="F46:J46"/>
    <mergeCell ref="K46:AI46"/>
    <mergeCell ref="K45:V45"/>
    <mergeCell ref="F59:J59"/>
    <mergeCell ref="K59:AI59"/>
    <mergeCell ref="F60:J60"/>
    <mergeCell ref="K60:Y60"/>
    <mergeCell ref="F61:J61"/>
    <mergeCell ref="L61:M61"/>
    <mergeCell ref="AJ62:AM65"/>
    <mergeCell ref="L78:M78"/>
    <mergeCell ref="O78:P78"/>
    <mergeCell ref="R78:S78"/>
    <mergeCell ref="T78:AI78"/>
    <mergeCell ref="O61:P61"/>
    <mergeCell ref="R61:S61"/>
    <mergeCell ref="T61:AI61"/>
    <mergeCell ref="AJ68:AM69"/>
    <mergeCell ref="K72:AE72"/>
    <mergeCell ref="AJ58:AM61"/>
    <mergeCell ref="E73:J73"/>
    <mergeCell ref="K73:V73"/>
    <mergeCell ref="F64:J64"/>
    <mergeCell ref="K64:Y64"/>
    <mergeCell ref="F65:J65"/>
    <mergeCell ref="L65:M65"/>
    <mergeCell ref="O65:P65"/>
    <mergeCell ref="F68:AD69"/>
    <mergeCell ref="AF68:AI69"/>
    <mergeCell ref="R65:S65"/>
    <mergeCell ref="T65:AI65"/>
    <mergeCell ref="E72:J72"/>
    <mergeCell ref="E75:E78"/>
    <mergeCell ref="F75:J75"/>
    <mergeCell ref="K75:V75"/>
    <mergeCell ref="AJ85:AM86"/>
    <mergeCell ref="AF85:AI86"/>
    <mergeCell ref="AJ79:AM82"/>
    <mergeCell ref="AJ75:AM78"/>
    <mergeCell ref="F76:J76"/>
    <mergeCell ref="K76:AI76"/>
    <mergeCell ref="F77:J77"/>
    <mergeCell ref="K77:Y77"/>
    <mergeCell ref="F78:J78"/>
    <mergeCell ref="E89:J89"/>
    <mergeCell ref="K89:AE89"/>
    <mergeCell ref="E90:J90"/>
    <mergeCell ref="K90:V90"/>
    <mergeCell ref="F81:J81"/>
    <mergeCell ref="K81:Y81"/>
    <mergeCell ref="F82:J82"/>
    <mergeCell ref="L82:M82"/>
    <mergeCell ref="O82:P82"/>
    <mergeCell ref="F85:AD86"/>
    <mergeCell ref="R82:S82"/>
    <mergeCell ref="T82:AI82"/>
    <mergeCell ref="E79:E82"/>
    <mergeCell ref="F79:J79"/>
    <mergeCell ref="F80:J80"/>
    <mergeCell ref="K80:AI80"/>
    <mergeCell ref="K79:V79"/>
    <mergeCell ref="E96:E99"/>
    <mergeCell ref="F96:J96"/>
    <mergeCell ref="F97:J97"/>
    <mergeCell ref="K97:AI97"/>
    <mergeCell ref="E92:E95"/>
    <mergeCell ref="F92:J92"/>
    <mergeCell ref="K92:V92"/>
    <mergeCell ref="F93:J93"/>
    <mergeCell ref="K93:AI93"/>
    <mergeCell ref="F94:J94"/>
    <mergeCell ref="K96:V96"/>
    <mergeCell ref="R95:S95"/>
    <mergeCell ref="T95:AI95"/>
    <mergeCell ref="AJ92:AM95"/>
    <mergeCell ref="F102:AD103"/>
    <mergeCell ref="AF102:AI103"/>
    <mergeCell ref="AJ102:AM103"/>
    <mergeCell ref="F98:J98"/>
    <mergeCell ref="K98:Y98"/>
    <mergeCell ref="F99:J99"/>
    <mergeCell ref="L99:M99"/>
    <mergeCell ref="O99:P99"/>
    <mergeCell ref="R99:S99"/>
    <mergeCell ref="T99:AI99"/>
    <mergeCell ref="AJ96:AM99"/>
    <mergeCell ref="K94:Y94"/>
    <mergeCell ref="F95:J95"/>
    <mergeCell ref="L95:M95"/>
    <mergeCell ref="O95:P95"/>
  </mergeCells>
  <phoneticPr fontId="65"/>
  <conditionalFormatting sqref="K24:AI31">
    <cfRule type="expression" dxfId="51" priority="14" stopIfTrue="1">
      <formula>$K$22="実績無し"</formula>
    </cfRule>
  </conditionalFormatting>
  <conditionalFormatting sqref="K29:AI31">
    <cfRule type="expression" dxfId="50" priority="13" stopIfTrue="1">
      <formula>$K$28="実績無し"</formula>
    </cfRule>
  </conditionalFormatting>
  <conditionalFormatting sqref="K41:AI48">
    <cfRule type="expression" dxfId="49" priority="12" stopIfTrue="1">
      <formula>$K$39="実績無し"</formula>
    </cfRule>
  </conditionalFormatting>
  <conditionalFormatting sqref="K46:AI48">
    <cfRule type="expression" dxfId="48" priority="11" stopIfTrue="1">
      <formula>$K$45="実績無し"</formula>
    </cfRule>
  </conditionalFormatting>
  <conditionalFormatting sqref="K58:AI65">
    <cfRule type="expression" dxfId="47" priority="10" stopIfTrue="1">
      <formula>$K$56="実績無し"</formula>
    </cfRule>
  </conditionalFormatting>
  <conditionalFormatting sqref="K63:AI65">
    <cfRule type="expression" dxfId="46" priority="9" stopIfTrue="1">
      <formula>$K$62="実績無し"</formula>
    </cfRule>
  </conditionalFormatting>
  <conditionalFormatting sqref="K75:AI82">
    <cfRule type="expression" dxfId="45" priority="8" stopIfTrue="1">
      <formula>$K$73="実績無し"</formula>
    </cfRule>
  </conditionalFormatting>
  <conditionalFormatting sqref="K80:AI82">
    <cfRule type="expression" dxfId="44" priority="7" stopIfTrue="1">
      <formula>$K$79="実績無し"</formula>
    </cfRule>
  </conditionalFormatting>
  <conditionalFormatting sqref="K92:AI99">
    <cfRule type="expression" dxfId="43" priority="6" stopIfTrue="1">
      <formula>$K$90="実績無し"</formula>
    </cfRule>
  </conditionalFormatting>
  <conditionalFormatting sqref="K97:AI99">
    <cfRule type="expression" dxfId="42" priority="5" stopIfTrue="1">
      <formula>$K$96="実績無し"</formula>
    </cfRule>
  </conditionalFormatting>
  <conditionalFormatting sqref="D37:AO53">
    <cfRule type="expression" dxfId="41" priority="2" stopIfTrue="1">
      <formula>$AT$8="単体"</formula>
    </cfRule>
  </conditionalFormatting>
  <conditionalFormatting sqref="D54:AO70">
    <cfRule type="expression" dxfId="40" priority="1" stopIfTrue="1">
      <formula>$AT$9="２社ＪＶ"</formula>
    </cfRule>
  </conditionalFormatting>
  <dataValidations count="4">
    <dataValidation imeMode="on" allowBlank="1" showInputMessage="1" showErrorMessage="1" sqref="K29:AI29 K21:AE21 K25:AI25 K89:AE89 K38:AE38 K80:AI80 K46:AI46 K55:AE55 K42:AI42 K63:AI63 K72:AE72 K59:AI59 K76:AI76 K97:AI97 K93:AI93" xr:uid="{00000000-0002-0000-0D00-000000000000}"/>
    <dataValidation allowBlank="1" showInputMessage="1" showErrorMessage="1" error="ここに入力はできません" sqref="F34:AD35 F85:AD86 F51:AD52 F68:AD69 F102:AD103" xr:uid="{00000000-0002-0000-0D00-000001000000}"/>
    <dataValidation imeMode="off" allowBlank="1" showInputMessage="1" showErrorMessage="1" sqref="L31:M31 K26 Z26:AI26 L27:M27 O27:P27 R27:S27 R31:S31 O31:P31 K30 Z30:AI30 L82:M82 K77 Z77:AI77 L78:M78 O78:P78 R78:S78 R82:S82 O82:P82 K81 Z81:AI81 L48:M48 K43 Z43:AI43 L44:M44 O44:P44 R44:S44 R48:S48 O48:P48 K47 Z47:AI47 L65:M65 K60 Z60:AI60 L61:M61 O61:P61 R61:S61 R65:S65 O65:P65 K64 Z64:AI64 L99:M99 K94 Z94:AI94 L95:M95 O95:P95 R95:S95 R99:S99 O99:P99 K98 Z98:AI98" xr:uid="{00000000-0002-0000-0D00-000002000000}"/>
    <dataValidation type="list" allowBlank="1" showInputMessage="1" showErrorMessage="1" sqref="K22:V22 K28:V28 K39:V39 K45:V45 K56:V56 K62:V62 K73:V73 K79:V79 K90:V90 K96:V96" xr:uid="{00000000-0002-0000-0D00-000003000000}">
      <formula1>"実績有り,実績無し"</formula1>
    </dataValidation>
  </dataValidations>
  <pageMargins left="0.70866141732283472" right="0.70866141732283472" top="0.74803149606299213" bottom="0.74803149606299213" header="0.31496062992125984" footer="0.31496062992125984"/>
  <pageSetup paperSize="9" fitToHeight="0" orientation="portrait" r:id="rId1"/>
  <rowBreaks count="1" manualBreakCount="1">
    <brk id="53" min="3" max="4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filterMode="1">
    <tabColor theme="0" tint="-0.499984740745262"/>
    <pageSetUpPr fitToPage="1"/>
  </sheetPr>
  <dimension ref="A3:AX46"/>
  <sheetViews>
    <sheetView showGridLines="0" view="pageBreakPreview" zoomScaleNormal="100" zoomScaleSheetLayoutView="100" workbookViewId="0"/>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405" hidden="1" customWidth="1" outlineLevel="1"/>
    <col min="44" max="44" width="6.25" style="405" hidden="1" customWidth="1" outlineLevel="1"/>
    <col min="45" max="45" width="9.5" style="405" hidden="1" customWidth="1" outlineLevel="1"/>
    <col min="46" max="46" width="16.125" style="396" hidden="1" customWidth="1" outlineLevel="1"/>
    <col min="47" max="47" width="8.5" style="396" hidden="1" customWidth="1" outlineLevel="1"/>
    <col min="48" max="48" width="10.25" style="396" hidden="1" customWidth="1" outlineLevel="1"/>
    <col min="49" max="49" width="2.5" style="396" hidden="1" customWidth="1" outlineLevel="1"/>
    <col min="50" max="50" width="2.5" style="396" collapsed="1"/>
    <col min="51" max="16384" width="2.5" style="396"/>
  </cols>
  <sheetData>
    <row r="3" spans="3:46">
      <c r="C3" s="395" t="s">
        <v>667</v>
      </c>
    </row>
    <row r="4" spans="3:46" ht="21">
      <c r="C4" s="395" t="s">
        <v>851</v>
      </c>
      <c r="D4" s="1554" t="str">
        <f>IF(C5="－","対象外","対象")</f>
        <v>対象外</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46" s="399" customFormat="1" ht="26.25" hidden="1" customHeight="1">
      <c r="C5" s="412" t="str">
        <f>IF(①入力票!L40="品質管理への取り組み","○","－")</f>
        <v>－</v>
      </c>
      <c r="E5" s="400"/>
      <c r="Y5" s="401"/>
      <c r="Z5" s="402" t="s">
        <v>469</v>
      </c>
      <c r="AA5" s="403"/>
      <c r="AB5" s="403"/>
      <c r="AC5" s="403"/>
      <c r="AD5" s="403"/>
      <c r="AE5" s="403"/>
      <c r="AF5" s="403"/>
      <c r="AG5" s="403"/>
      <c r="AH5" s="403"/>
      <c r="AI5" s="403"/>
      <c r="AJ5" s="403"/>
      <c r="AK5" s="403"/>
      <c r="AL5" s="403"/>
      <c r="AM5" s="403"/>
      <c r="AN5" s="404" t="s">
        <v>852</v>
      </c>
      <c r="AO5" s="401"/>
      <c r="AQ5" s="521"/>
      <c r="AR5" s="521"/>
      <c r="AS5" s="521"/>
    </row>
    <row r="6" spans="3:46" s="399" customFormat="1" ht="21" hidden="1">
      <c r="C6" s="409" t="str">
        <f>$C$5</f>
        <v>－</v>
      </c>
      <c r="E6" s="449" t="s">
        <v>853</v>
      </c>
      <c r="Z6" s="1761" t="str">
        <f>IF(①入力票!C10="単体","単体","ＪＶの場合，構成員数：")</f>
        <v>単体</v>
      </c>
      <c r="AA6" s="1761"/>
      <c r="AB6" s="1761"/>
      <c r="AC6" s="1761"/>
      <c r="AD6" s="1761"/>
      <c r="AE6" s="1761"/>
      <c r="AF6" s="1761"/>
      <c r="AG6" s="1761"/>
      <c r="AH6" s="1761"/>
      <c r="AI6" s="1761"/>
      <c r="AJ6" s="1761"/>
      <c r="AK6" s="1760" t="str">
        <f>IF(①入力票!C10="単体","",IF(①入力票!C10="単体または２社ＪＶ","２社ＪＶ",①入力票!C10))</f>
        <v/>
      </c>
      <c r="AL6" s="1760"/>
      <c r="AM6" s="1760"/>
      <c r="AN6" s="1760"/>
      <c r="AO6" s="401"/>
      <c r="AQ6" s="521"/>
      <c r="AR6" s="521"/>
      <c r="AS6" s="521"/>
    </row>
    <row r="7" spans="3:46" ht="13.5" hidden="1">
      <c r="C7" s="409" t="str">
        <f t="shared" ref="C7:C22"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46" ht="13.5" hidden="1">
      <c r="C8" s="409" t="str">
        <f t="shared" si="0"/>
        <v>－</v>
      </c>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c r="AS8" s="471" t="s">
        <v>926</v>
      </c>
      <c r="AT8" s="471">
        <f>様式1!U66</f>
        <v>0</v>
      </c>
    </row>
    <row r="9" spans="3:46" ht="13.5" hidden="1">
      <c r="C9" s="409" t="str">
        <f t="shared" si="0"/>
        <v>－</v>
      </c>
      <c r="E9" s="1757"/>
      <c r="F9" s="1758"/>
      <c r="G9" s="1758"/>
      <c r="H9" s="1758"/>
      <c r="I9" s="1758"/>
      <c r="J9" s="1759"/>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c r="AS9" s="471" t="s">
        <v>927</v>
      </c>
      <c r="AT9" s="471">
        <f>様式1!U67</f>
        <v>0</v>
      </c>
    </row>
    <row r="10" spans="3:46" ht="13.5" hidden="1">
      <c r="C10" s="409" t="str">
        <f t="shared" si="0"/>
        <v>－</v>
      </c>
      <c r="E10" s="1630" t="s">
        <v>747</v>
      </c>
      <c r="F10" s="1631"/>
      <c r="G10" s="1631"/>
      <c r="H10" s="1631"/>
      <c r="I10" s="1631"/>
      <c r="J10" s="1650"/>
      <c r="K10" s="1652" t="str">
        <f>IF(様式1!U65="","様式１へ入力！",様式1!U65)</f>
        <v>様式１へ入力！</v>
      </c>
      <c r="L10" s="1653"/>
      <c r="M10" s="1653"/>
      <c r="N10" s="1653"/>
      <c r="O10" s="1653"/>
      <c r="P10" s="1653"/>
      <c r="Q10" s="1653"/>
      <c r="R10" s="1653"/>
      <c r="S10" s="1653"/>
      <c r="T10" s="1653"/>
      <c r="U10" s="1653"/>
      <c r="V10" s="1653"/>
      <c r="W10" s="1653"/>
      <c r="X10" s="1653"/>
      <c r="Y10" s="1653"/>
      <c r="Z10" s="1653"/>
      <c r="AA10" s="1653"/>
      <c r="AB10" s="1653"/>
      <c r="AC10" s="1653"/>
      <c r="AD10" s="1653"/>
      <c r="AE10" s="1653"/>
      <c r="AF10" s="1653"/>
      <c r="AG10" s="1653"/>
      <c r="AH10" s="1653"/>
      <c r="AI10" s="1653"/>
      <c r="AJ10" s="1653"/>
      <c r="AK10" s="1653"/>
      <c r="AL10" s="1653"/>
      <c r="AM10" s="1653"/>
      <c r="AN10" s="1654"/>
    </row>
    <row r="11" spans="3:46" ht="13.5" hidden="1">
      <c r="C11" s="409" t="str">
        <f t="shared" si="0"/>
        <v>－</v>
      </c>
      <c r="E11" s="1632"/>
      <c r="F11" s="1633"/>
      <c r="G11" s="1633"/>
      <c r="H11" s="1633"/>
      <c r="I11" s="1633"/>
      <c r="J11" s="1651"/>
      <c r="K11" s="1655"/>
      <c r="L11" s="1656"/>
      <c r="M11" s="1656"/>
      <c r="N11" s="1656"/>
      <c r="O11" s="1656"/>
      <c r="P11" s="1656"/>
      <c r="Q11" s="1656"/>
      <c r="R11" s="1656"/>
      <c r="S11" s="1656"/>
      <c r="T11" s="1656"/>
      <c r="U11" s="1656"/>
      <c r="V11" s="1656"/>
      <c r="W11" s="1656"/>
      <c r="X11" s="1656"/>
      <c r="Y11" s="1656"/>
      <c r="Z11" s="1656"/>
      <c r="AA11" s="1656"/>
      <c r="AB11" s="1656"/>
      <c r="AC11" s="1656"/>
      <c r="AD11" s="1656"/>
      <c r="AE11" s="1656"/>
      <c r="AF11" s="1656"/>
      <c r="AG11" s="1656"/>
      <c r="AH11" s="1656"/>
      <c r="AI11" s="1656"/>
      <c r="AJ11" s="1656"/>
      <c r="AK11" s="1656"/>
      <c r="AL11" s="1656"/>
      <c r="AM11" s="1656"/>
      <c r="AN11" s="1657"/>
    </row>
    <row r="12" spans="3:46" ht="13.5" hidden="1">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46" ht="13.5" hidden="1">
      <c r="C13" s="409" t="str">
        <f t="shared" si="0"/>
        <v>－</v>
      </c>
      <c r="E13" s="453" t="s">
        <v>854</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46" ht="13.5" hidden="1">
      <c r="C14" s="409" t="str">
        <f t="shared" si="0"/>
        <v>－</v>
      </c>
      <c r="E14" s="453" t="s">
        <v>855</v>
      </c>
      <c r="G14" s="408"/>
      <c r="H14" s="408"/>
      <c r="I14" s="408"/>
      <c r="J14" s="408"/>
      <c r="K14" s="452"/>
      <c r="L14" s="452"/>
      <c r="M14" s="452"/>
      <c r="N14" s="452"/>
      <c r="O14" s="452"/>
      <c r="P14" s="452"/>
      <c r="Q14" s="452"/>
      <c r="R14" s="452"/>
      <c r="S14" s="452"/>
      <c r="T14" s="452"/>
      <c r="U14" s="452"/>
      <c r="V14" s="452"/>
      <c r="W14" s="452"/>
      <c r="X14" s="452"/>
      <c r="Y14" s="452"/>
      <c r="Z14" s="452"/>
      <c r="AA14" s="452"/>
      <c r="AB14" s="452"/>
      <c r="AC14" s="452"/>
      <c r="AD14" s="452"/>
      <c r="AE14" s="452"/>
      <c r="AF14" s="452"/>
      <c r="AG14" s="452"/>
      <c r="AH14" s="452"/>
      <c r="AI14" s="452"/>
      <c r="AJ14" s="452"/>
      <c r="AK14" s="452"/>
      <c r="AL14" s="452"/>
      <c r="AM14" s="452"/>
      <c r="AN14" s="452"/>
    </row>
    <row r="15" spans="3:46" ht="19.5" hidden="1" customHeight="1">
      <c r="C15" s="409" t="str">
        <f t="shared" si="0"/>
        <v>－</v>
      </c>
      <c r="E15" s="408"/>
      <c r="F15" s="1762" t="s">
        <v>856</v>
      </c>
      <c r="G15" s="1763"/>
      <c r="H15" s="1763"/>
      <c r="I15" s="1763"/>
      <c r="J15" s="1763"/>
      <c r="K15" s="522" t="s">
        <v>1146</v>
      </c>
      <c r="L15" s="1883">
        <f>①入力票!D8</f>
        <v>8</v>
      </c>
      <c r="M15" s="1883"/>
      <c r="N15" s="523" t="s">
        <v>5</v>
      </c>
      <c r="O15" s="1883">
        <f>①入力票!F8</f>
        <v>8</v>
      </c>
      <c r="P15" s="1883"/>
      <c r="Q15" s="523" t="s">
        <v>493</v>
      </c>
      <c r="R15" s="1883">
        <f>①入力票!H8</f>
        <v>28</v>
      </c>
      <c r="S15" s="1883"/>
      <c r="T15" s="1884" t="s">
        <v>7</v>
      </c>
      <c r="U15" s="1884"/>
      <c r="V15" s="1884"/>
      <c r="W15" s="1884"/>
      <c r="X15" s="1884"/>
      <c r="Y15" s="1884"/>
      <c r="Z15" s="1884"/>
      <c r="AA15" s="1884"/>
      <c r="AB15" s="1884"/>
      <c r="AC15" s="1884"/>
      <c r="AD15" s="1884"/>
      <c r="AE15" s="1884"/>
      <c r="AF15" s="1884"/>
      <c r="AG15" s="1884"/>
      <c r="AH15" s="1884"/>
      <c r="AI15" s="1884"/>
      <c r="AJ15" s="1884"/>
      <c r="AK15" s="1884"/>
      <c r="AL15" s="1884"/>
      <c r="AM15" s="1884"/>
      <c r="AN15" s="1885"/>
      <c r="AQ15" s="461"/>
      <c r="AR15" s="461"/>
      <c r="AS15" s="471" t="s">
        <v>928</v>
      </c>
      <c r="AT15" s="478">
        <f>DATE(L15+2018,O15,R15)</f>
        <v>46262</v>
      </c>
    </row>
    <row r="16" spans="3:46" ht="19.5" hidden="1" customHeight="1" thickBot="1">
      <c r="C16" s="409" t="str">
        <f t="shared" si="0"/>
        <v>－</v>
      </c>
      <c r="E16" s="408"/>
      <c r="F16" s="1886" t="s">
        <v>754</v>
      </c>
      <c r="G16" s="1887"/>
      <c r="H16" s="1887"/>
      <c r="I16" s="1887"/>
      <c r="J16" s="1887"/>
      <c r="K16" s="1888" t="s">
        <v>857</v>
      </c>
      <c r="L16" s="1889"/>
      <c r="M16" s="1889"/>
      <c r="N16" s="1889"/>
      <c r="O16" s="1889"/>
      <c r="P16" s="1889"/>
      <c r="Q16" s="1889"/>
      <c r="R16" s="1889"/>
      <c r="S16" s="1889"/>
      <c r="T16" s="1889"/>
      <c r="U16" s="1889"/>
      <c r="V16" s="1889"/>
      <c r="W16" s="1889"/>
      <c r="X16" s="1889"/>
      <c r="Y16" s="1889"/>
      <c r="Z16" s="1889"/>
      <c r="AA16" s="1889"/>
      <c r="AB16" s="1889"/>
      <c r="AC16" s="1889"/>
      <c r="AD16" s="1889"/>
      <c r="AE16" s="1889"/>
      <c r="AF16" s="1889"/>
      <c r="AG16" s="1889"/>
      <c r="AH16" s="1889"/>
      <c r="AI16" s="1889"/>
      <c r="AJ16" s="1889"/>
      <c r="AK16" s="1889"/>
      <c r="AL16" s="1889"/>
      <c r="AM16" s="1889"/>
      <c r="AN16" s="1890"/>
      <c r="AQ16" s="461"/>
      <c r="AR16" s="461"/>
      <c r="AS16" s="497"/>
    </row>
    <row r="17" spans="3:48" ht="13.5" hidden="1">
      <c r="C17" s="409" t="str">
        <f t="shared" si="0"/>
        <v>－</v>
      </c>
      <c r="E17" s="408"/>
      <c r="F17" s="408"/>
      <c r="G17" s="408"/>
      <c r="H17" s="408"/>
      <c r="I17" s="408"/>
      <c r="J17" s="408"/>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row>
    <row r="18" spans="3:48" ht="13.5" hidden="1">
      <c r="C18" s="409" t="str">
        <f t="shared" si="0"/>
        <v>－</v>
      </c>
      <c r="E18" s="452" t="str">
        <f>IF(F19="会社名：","","※JVの場合，各社毎に作成")</f>
        <v/>
      </c>
      <c r="F18" s="408"/>
      <c r="G18" s="408"/>
      <c r="H18" s="408"/>
      <c r="I18" s="408"/>
      <c r="J18" s="408"/>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row>
    <row r="19" spans="3:48" ht="17.25" hidden="1" customHeight="1">
      <c r="C19" s="409" t="str">
        <f t="shared" si="0"/>
        <v>－</v>
      </c>
      <c r="E19" s="1891" t="s">
        <v>858</v>
      </c>
      <c r="F19" s="1587" t="str">
        <f>IF(①入力票!C10="単体","会社名：",IF(AND(①入力票!C10="単体または２社ＪＶ",OR(様式1!U66="単体",様式1!U66="")),"会社名：","代表者名："))</f>
        <v>会社名：</v>
      </c>
      <c r="G19" s="1587"/>
      <c r="H19" s="1587"/>
      <c r="I19" s="1587"/>
      <c r="J19" s="1587"/>
      <c r="K19" s="1587"/>
      <c r="L19" s="1587"/>
      <c r="M19" s="1588"/>
      <c r="N19" s="1780">
        <f>IF(①入力票!C10="単体",様式1!U65,IF(AND(①入力票!C10="単体または２社ＪＶ",OR(様式1!U66="単体",様式1!U66="")),様式1!U65,様式1!U68))</f>
        <v>0</v>
      </c>
      <c r="O19" s="1781"/>
      <c r="P19" s="1781"/>
      <c r="Q19" s="1781"/>
      <c r="R19" s="1781"/>
      <c r="S19" s="1781"/>
      <c r="T19" s="1781"/>
      <c r="U19" s="1781"/>
      <c r="V19" s="1781"/>
      <c r="W19" s="1781"/>
      <c r="X19" s="1781"/>
      <c r="Y19" s="1781"/>
      <c r="Z19" s="1781"/>
      <c r="AA19" s="1781"/>
      <c r="AB19" s="1781"/>
      <c r="AC19" s="1781"/>
      <c r="AD19" s="1781"/>
      <c r="AE19" s="1781"/>
      <c r="AF19" s="1781"/>
      <c r="AG19" s="1781"/>
      <c r="AH19" s="1782"/>
      <c r="AI19" s="1892" t="s">
        <v>724</v>
      </c>
      <c r="AJ19" s="1893"/>
      <c r="AK19" s="1893"/>
      <c r="AL19" s="1894"/>
      <c r="AM19" s="452"/>
      <c r="AN19" s="452"/>
    </row>
    <row r="20" spans="3:48" ht="17.25" hidden="1" customHeight="1">
      <c r="C20" s="409" t="str">
        <f t="shared" si="0"/>
        <v>－</v>
      </c>
      <c r="E20" s="1891"/>
      <c r="F20" s="1794" t="s">
        <v>860</v>
      </c>
      <c r="G20" s="1881"/>
      <c r="H20" s="1881"/>
      <c r="I20" s="1881"/>
      <c r="J20" s="1881"/>
      <c r="K20" s="1881"/>
      <c r="L20" s="1881"/>
      <c r="M20" s="1881"/>
      <c r="N20" s="1685"/>
      <c r="O20" s="1686"/>
      <c r="P20" s="1686"/>
      <c r="Q20" s="1686"/>
      <c r="R20" s="1686"/>
      <c r="S20" s="1686"/>
      <c r="T20" s="1686"/>
      <c r="U20" s="1686"/>
      <c r="V20" s="1686"/>
      <c r="W20" s="1686"/>
      <c r="X20" s="1686"/>
      <c r="Y20" s="1686"/>
      <c r="Z20" s="480"/>
      <c r="AA20" s="463" t="s">
        <v>850</v>
      </c>
      <c r="AB20" s="463"/>
      <c r="AC20" s="463"/>
      <c r="AD20" s="463"/>
      <c r="AE20" s="463"/>
      <c r="AF20" s="463"/>
      <c r="AG20" s="463"/>
      <c r="AH20" s="464"/>
      <c r="AI20" s="1875" t="str">
        <f>IF(N20="取得無し","Ｅ",IF(AV21="×","未入力箇所あり",IF(AU21="×","期間が違います","Ａ")))</f>
        <v>未入力箇所あり</v>
      </c>
      <c r="AJ20" s="1876"/>
      <c r="AK20" s="1876"/>
      <c r="AL20" s="1877"/>
      <c r="AM20" s="452"/>
      <c r="AN20" s="452"/>
      <c r="AU20" s="471" t="s">
        <v>821</v>
      </c>
      <c r="AV20" s="471" t="s">
        <v>820</v>
      </c>
    </row>
    <row r="21" spans="3:48" ht="17.25" hidden="1" customHeight="1">
      <c r="C21" s="409" t="str">
        <f t="shared" si="0"/>
        <v>－</v>
      </c>
      <c r="E21" s="1891"/>
      <c r="F21" s="1794" t="s">
        <v>861</v>
      </c>
      <c r="G21" s="1881"/>
      <c r="H21" s="1881"/>
      <c r="I21" s="1881"/>
      <c r="J21" s="1881"/>
      <c r="K21" s="1881"/>
      <c r="L21" s="1881"/>
      <c r="M21" s="1881"/>
      <c r="N21" s="487" t="s">
        <v>862</v>
      </c>
      <c r="O21" s="524" t="s">
        <v>1146</v>
      </c>
      <c r="P21" s="1882"/>
      <c r="Q21" s="1882"/>
      <c r="R21" s="525" t="s">
        <v>5</v>
      </c>
      <c r="S21" s="1882"/>
      <c r="T21" s="1882"/>
      <c r="U21" s="525" t="s">
        <v>493</v>
      </c>
      <c r="V21" s="1882"/>
      <c r="W21" s="1882"/>
      <c r="X21" s="526" t="s">
        <v>7</v>
      </c>
      <c r="Y21" s="463"/>
      <c r="Z21" s="463"/>
      <c r="AA21" s="463"/>
      <c r="AB21" s="463"/>
      <c r="AC21" s="463"/>
      <c r="AD21" s="463"/>
      <c r="AE21" s="463"/>
      <c r="AF21" s="463"/>
      <c r="AG21" s="463"/>
      <c r="AH21" s="464"/>
      <c r="AI21" s="1878"/>
      <c r="AJ21" s="1879"/>
      <c r="AK21" s="1879"/>
      <c r="AL21" s="1880"/>
      <c r="AM21" s="452"/>
      <c r="AN21" s="452"/>
      <c r="AS21" s="487" t="s">
        <v>785</v>
      </c>
      <c r="AT21" s="504">
        <f>DATE(P21+2018,S21,V21)</f>
        <v>43069</v>
      </c>
      <c r="AU21" s="488" t="str">
        <f>IF(AT21&gt;=$AT$15,"○","×")</f>
        <v>×</v>
      </c>
      <c r="AV21" s="471" t="str">
        <f>IF(OR(N20="",P21="",S21="",V21=""),"×","○")</f>
        <v>×</v>
      </c>
    </row>
    <row r="22" spans="3:48" s="455" customFormat="1" ht="17.25" hidden="1" customHeight="1" thickBot="1">
      <c r="C22" s="409" t="str">
        <f t="shared" si="0"/>
        <v>－</v>
      </c>
      <c r="E22" s="408"/>
      <c r="F22" s="408"/>
      <c r="G22" s="408"/>
      <c r="H22" s="408"/>
      <c r="I22" s="408"/>
      <c r="J22" s="408"/>
      <c r="K22" s="453"/>
      <c r="L22" s="453"/>
      <c r="M22" s="453"/>
      <c r="N22" s="453"/>
      <c r="O22" s="453"/>
      <c r="P22" s="453"/>
      <c r="Q22" s="453"/>
      <c r="R22" s="453"/>
      <c r="S22" s="453"/>
      <c r="T22" s="453"/>
      <c r="U22" s="453"/>
      <c r="V22" s="453"/>
      <c r="W22" s="453"/>
      <c r="X22" s="453"/>
      <c r="Y22" s="453"/>
      <c r="Z22" s="453"/>
      <c r="AA22" s="456"/>
      <c r="AB22" s="427"/>
      <c r="AC22" s="427"/>
      <c r="AD22" s="427"/>
      <c r="AE22" s="427"/>
      <c r="AF22" s="396"/>
      <c r="AG22" s="427"/>
      <c r="AH22" s="405"/>
      <c r="AI22" s="485"/>
      <c r="AJ22" s="485"/>
      <c r="AK22" s="485"/>
      <c r="AL22" s="485"/>
      <c r="AM22" s="456"/>
      <c r="AN22" s="456"/>
      <c r="AQ22" s="405"/>
      <c r="AR22" s="461"/>
    </row>
    <row r="23" spans="3:48" ht="14.25" hidden="1" thickBot="1">
      <c r="C23" s="494" t="str">
        <f>IF(C5="－","－",IF(①入力票!C10="単体","－","○"))</f>
        <v>－</v>
      </c>
      <c r="E23" s="452" t="s">
        <v>756</v>
      </c>
      <c r="F23" s="408"/>
      <c r="G23" s="408"/>
      <c r="H23" s="408"/>
      <c r="I23" s="408"/>
      <c r="J23" s="408"/>
      <c r="K23" s="452"/>
      <c r="L23" s="452"/>
      <c r="M23" s="452"/>
      <c r="N23" s="452"/>
      <c r="O23" s="452"/>
      <c r="P23" s="452"/>
      <c r="Q23" s="452"/>
      <c r="R23" s="452"/>
      <c r="S23" s="452"/>
      <c r="T23" s="452"/>
      <c r="U23" s="452"/>
      <c r="V23" s="452"/>
      <c r="W23" s="452"/>
      <c r="X23" s="452"/>
      <c r="Y23" s="452"/>
      <c r="Z23" s="452"/>
      <c r="AA23" s="452"/>
      <c r="AB23" s="452"/>
      <c r="AC23" s="452"/>
      <c r="AD23" s="452"/>
      <c r="AE23" s="452"/>
      <c r="AF23" s="452"/>
      <c r="AG23" s="452"/>
      <c r="AH23" s="452"/>
      <c r="AI23" s="452"/>
      <c r="AJ23" s="452"/>
      <c r="AK23" s="452"/>
      <c r="AL23" s="452"/>
      <c r="AM23" s="452"/>
      <c r="AN23" s="452"/>
    </row>
    <row r="24" spans="3:48" ht="17.25" hidden="1" customHeight="1">
      <c r="C24" s="409" t="str">
        <f>$C$23</f>
        <v>－</v>
      </c>
      <c r="E24" s="1891" t="s">
        <v>863</v>
      </c>
      <c r="F24" s="1587" t="s">
        <v>859</v>
      </c>
      <c r="G24" s="1587"/>
      <c r="H24" s="1587"/>
      <c r="I24" s="1587"/>
      <c r="J24" s="1587"/>
      <c r="K24" s="1587"/>
      <c r="L24" s="1587"/>
      <c r="M24" s="1588"/>
      <c r="N24" s="1780" t="str">
        <f>IF('様式7-1'!K45="","様式7-1に入力してください！！",'様式7-1'!K45)</f>
        <v>様式7-1に入力してください！！</v>
      </c>
      <c r="O24" s="1781"/>
      <c r="P24" s="1781"/>
      <c r="Q24" s="1781"/>
      <c r="R24" s="1781"/>
      <c r="S24" s="1781"/>
      <c r="T24" s="1781"/>
      <c r="U24" s="1781"/>
      <c r="V24" s="1781"/>
      <c r="W24" s="1781"/>
      <c r="X24" s="1781"/>
      <c r="Y24" s="1781"/>
      <c r="Z24" s="1781"/>
      <c r="AA24" s="1781"/>
      <c r="AB24" s="1781"/>
      <c r="AC24" s="1781"/>
      <c r="AD24" s="1781"/>
      <c r="AE24" s="1781"/>
      <c r="AF24" s="1781"/>
      <c r="AG24" s="1781"/>
      <c r="AH24" s="1782"/>
      <c r="AI24" s="1892" t="s">
        <v>724</v>
      </c>
      <c r="AJ24" s="1893"/>
      <c r="AK24" s="1893"/>
      <c r="AL24" s="1894"/>
      <c r="AM24" s="452"/>
      <c r="AN24" s="452"/>
    </row>
    <row r="25" spans="3:48" ht="17.25" hidden="1" customHeight="1">
      <c r="C25" s="409" t="str">
        <f>$C$23</f>
        <v>－</v>
      </c>
      <c r="E25" s="1891"/>
      <c r="F25" s="1794" t="s">
        <v>860</v>
      </c>
      <c r="G25" s="1881"/>
      <c r="H25" s="1881"/>
      <c r="I25" s="1881"/>
      <c r="J25" s="1881"/>
      <c r="K25" s="1881"/>
      <c r="L25" s="1881"/>
      <c r="M25" s="1881"/>
      <c r="N25" s="1685"/>
      <c r="O25" s="1686"/>
      <c r="P25" s="1686"/>
      <c r="Q25" s="1686"/>
      <c r="R25" s="1686"/>
      <c r="S25" s="1686"/>
      <c r="T25" s="1686"/>
      <c r="U25" s="1686"/>
      <c r="V25" s="1686"/>
      <c r="W25" s="1686"/>
      <c r="X25" s="1686"/>
      <c r="Y25" s="1686"/>
      <c r="Z25" s="480"/>
      <c r="AA25" s="463" t="s">
        <v>850</v>
      </c>
      <c r="AB25" s="463"/>
      <c r="AC25" s="463"/>
      <c r="AD25" s="463"/>
      <c r="AE25" s="463"/>
      <c r="AF25" s="463"/>
      <c r="AG25" s="463"/>
      <c r="AH25" s="464"/>
      <c r="AI25" s="1875" t="str">
        <f>IF(N25="取得無し","Ｅ",IF(AV26="×","未入力箇所あり",IF(AU26="×","期間が違います","Ａ")))</f>
        <v>未入力箇所あり</v>
      </c>
      <c r="AJ25" s="1876"/>
      <c r="AK25" s="1876"/>
      <c r="AL25" s="1877"/>
      <c r="AM25" s="452"/>
      <c r="AN25" s="452"/>
      <c r="AU25" s="471" t="s">
        <v>821</v>
      </c>
      <c r="AV25" s="471" t="s">
        <v>820</v>
      </c>
    </row>
    <row r="26" spans="3:48" ht="17.25" hidden="1" customHeight="1">
      <c r="C26" s="409" t="str">
        <f>$C$23</f>
        <v>－</v>
      </c>
      <c r="E26" s="1891"/>
      <c r="F26" s="1794" t="s">
        <v>861</v>
      </c>
      <c r="G26" s="1881"/>
      <c r="H26" s="1881"/>
      <c r="I26" s="1881"/>
      <c r="J26" s="1881"/>
      <c r="K26" s="1881"/>
      <c r="L26" s="1881"/>
      <c r="M26" s="1881"/>
      <c r="N26" s="487" t="s">
        <v>862</v>
      </c>
      <c r="O26" s="524" t="s">
        <v>1146</v>
      </c>
      <c r="P26" s="1882"/>
      <c r="Q26" s="1882"/>
      <c r="R26" s="525" t="s">
        <v>5</v>
      </c>
      <c r="S26" s="1882"/>
      <c r="T26" s="1882"/>
      <c r="U26" s="525" t="s">
        <v>493</v>
      </c>
      <c r="V26" s="1882"/>
      <c r="W26" s="1882"/>
      <c r="X26" s="526" t="s">
        <v>7</v>
      </c>
      <c r="Y26" s="463"/>
      <c r="Z26" s="463"/>
      <c r="AA26" s="463"/>
      <c r="AB26" s="463"/>
      <c r="AC26" s="463"/>
      <c r="AD26" s="463"/>
      <c r="AE26" s="463"/>
      <c r="AF26" s="463"/>
      <c r="AG26" s="463"/>
      <c r="AH26" s="464"/>
      <c r="AI26" s="1878"/>
      <c r="AJ26" s="1879"/>
      <c r="AK26" s="1879"/>
      <c r="AL26" s="1880"/>
      <c r="AM26" s="452"/>
      <c r="AN26" s="452"/>
      <c r="AR26" s="461"/>
      <c r="AS26" s="487" t="s">
        <v>785</v>
      </c>
      <c r="AT26" s="504">
        <f>DATE(P26+2018,S26,V26)</f>
        <v>43069</v>
      </c>
      <c r="AU26" s="488" t="str">
        <f>IF(AT26&gt;=$AT$15,"○","×")</f>
        <v>×</v>
      </c>
      <c r="AV26" s="471" t="str">
        <f>IF(OR(N25="",P26="",S26="",V26=""),"×","○")</f>
        <v>×</v>
      </c>
    </row>
    <row r="27" spans="3:48" s="455" customFormat="1" ht="17.25" hidden="1" customHeight="1" thickBot="1">
      <c r="C27" s="409" t="str">
        <f>$C$23</f>
        <v>－</v>
      </c>
      <c r="E27" s="408"/>
      <c r="F27" s="408"/>
      <c r="G27" s="408"/>
      <c r="H27" s="408"/>
      <c r="I27" s="408"/>
      <c r="J27" s="408"/>
      <c r="K27" s="453"/>
      <c r="L27" s="453"/>
      <c r="M27" s="453"/>
      <c r="N27" s="453"/>
      <c r="O27" s="453"/>
      <c r="P27" s="453"/>
      <c r="Q27" s="453"/>
      <c r="R27" s="453"/>
      <c r="S27" s="453"/>
      <c r="T27" s="453"/>
      <c r="U27" s="453"/>
      <c r="V27" s="453"/>
      <c r="W27" s="453"/>
      <c r="X27" s="453"/>
      <c r="Y27" s="453"/>
      <c r="Z27" s="453"/>
      <c r="AA27" s="456"/>
      <c r="AB27" s="427"/>
      <c r="AC27" s="427"/>
      <c r="AD27" s="427"/>
      <c r="AE27" s="427"/>
      <c r="AF27" s="396"/>
      <c r="AG27" s="427"/>
      <c r="AH27" s="405"/>
      <c r="AI27" s="485"/>
      <c r="AJ27" s="485"/>
      <c r="AK27" s="485"/>
      <c r="AL27" s="485"/>
      <c r="AM27" s="456"/>
      <c r="AN27" s="456"/>
      <c r="AQ27" s="405"/>
      <c r="AR27" s="461"/>
      <c r="AS27" s="497"/>
    </row>
    <row r="28" spans="3:48" ht="14.25" hidden="1" thickBot="1">
      <c r="C28" s="494" t="str">
        <f>IF(C5="－","－",IF(OR(①入力票!C10="単体",①入力票!C10="単体または２社ＪＶ",①入力票!C10="２社ＪＶ"),"－","○"))</f>
        <v>－</v>
      </c>
      <c r="E28" s="452" t="s">
        <v>756</v>
      </c>
      <c r="F28" s="408"/>
      <c r="G28" s="408"/>
      <c r="H28" s="408"/>
      <c r="I28" s="408"/>
      <c r="J28" s="408"/>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52"/>
      <c r="AL28" s="452"/>
      <c r="AM28" s="452"/>
      <c r="AN28" s="452"/>
    </row>
    <row r="29" spans="3:48" ht="17.25" hidden="1" customHeight="1">
      <c r="C29" s="409" t="str">
        <f>$C$28</f>
        <v>－</v>
      </c>
      <c r="E29" s="1891" t="s">
        <v>864</v>
      </c>
      <c r="F29" s="1587" t="s">
        <v>859</v>
      </c>
      <c r="G29" s="1587"/>
      <c r="H29" s="1587"/>
      <c r="I29" s="1587"/>
      <c r="J29" s="1587"/>
      <c r="K29" s="1587"/>
      <c r="L29" s="1587"/>
      <c r="M29" s="1588"/>
      <c r="N29" s="1780" t="str">
        <f>IF('様式7-1'!K71="","様式7-1に入力してください！！",'様式7-1'!K71)</f>
        <v>様式7-1に入力してください！！</v>
      </c>
      <c r="O29" s="1781"/>
      <c r="P29" s="1781"/>
      <c r="Q29" s="1781"/>
      <c r="R29" s="1781"/>
      <c r="S29" s="1781"/>
      <c r="T29" s="1781"/>
      <c r="U29" s="1781"/>
      <c r="V29" s="1781"/>
      <c r="W29" s="1781"/>
      <c r="X29" s="1781"/>
      <c r="Y29" s="1781"/>
      <c r="Z29" s="1781"/>
      <c r="AA29" s="1781"/>
      <c r="AB29" s="1781"/>
      <c r="AC29" s="1781"/>
      <c r="AD29" s="1781"/>
      <c r="AE29" s="1781"/>
      <c r="AF29" s="1781"/>
      <c r="AG29" s="1781"/>
      <c r="AH29" s="1782"/>
      <c r="AI29" s="1892" t="s">
        <v>724</v>
      </c>
      <c r="AJ29" s="1893"/>
      <c r="AK29" s="1893"/>
      <c r="AL29" s="1894"/>
      <c r="AM29" s="452"/>
      <c r="AN29" s="452"/>
    </row>
    <row r="30" spans="3:48" ht="17.25" hidden="1" customHeight="1">
      <c r="C30" s="409" t="str">
        <f>$C$28</f>
        <v>－</v>
      </c>
      <c r="E30" s="1891"/>
      <c r="F30" s="1794" t="s">
        <v>860</v>
      </c>
      <c r="G30" s="1881"/>
      <c r="H30" s="1881"/>
      <c r="I30" s="1881"/>
      <c r="J30" s="1881"/>
      <c r="K30" s="1881"/>
      <c r="L30" s="1881"/>
      <c r="M30" s="1881"/>
      <c r="N30" s="1685"/>
      <c r="O30" s="1686"/>
      <c r="P30" s="1686"/>
      <c r="Q30" s="1686"/>
      <c r="R30" s="1686"/>
      <c r="S30" s="1686"/>
      <c r="T30" s="1686"/>
      <c r="U30" s="1686"/>
      <c r="V30" s="1686"/>
      <c r="W30" s="1686"/>
      <c r="X30" s="1686"/>
      <c r="Y30" s="1686"/>
      <c r="Z30" s="480"/>
      <c r="AA30" s="463" t="s">
        <v>850</v>
      </c>
      <c r="AB30" s="463"/>
      <c r="AC30" s="463"/>
      <c r="AD30" s="463"/>
      <c r="AE30" s="463"/>
      <c r="AF30" s="463"/>
      <c r="AG30" s="463"/>
      <c r="AH30" s="464"/>
      <c r="AI30" s="1875" t="str">
        <f>IF(N30="取得無し","Ｅ",IF(AV31="×","未入力箇所あり",IF(AU31="×","期間が違います","Ａ")))</f>
        <v>未入力箇所あり</v>
      </c>
      <c r="AJ30" s="1876"/>
      <c r="AK30" s="1876"/>
      <c r="AL30" s="1877"/>
      <c r="AM30" s="452"/>
      <c r="AN30" s="452"/>
      <c r="AU30" s="471" t="s">
        <v>821</v>
      </c>
      <c r="AV30" s="471" t="s">
        <v>820</v>
      </c>
    </row>
    <row r="31" spans="3:48" ht="17.25" hidden="1" customHeight="1">
      <c r="C31" s="409" t="str">
        <f>$C$28</f>
        <v>－</v>
      </c>
      <c r="E31" s="1891"/>
      <c r="F31" s="1794" t="s">
        <v>861</v>
      </c>
      <c r="G31" s="1881"/>
      <c r="H31" s="1881"/>
      <c r="I31" s="1881"/>
      <c r="J31" s="1881"/>
      <c r="K31" s="1881"/>
      <c r="L31" s="1881"/>
      <c r="M31" s="1881"/>
      <c r="N31" s="487" t="s">
        <v>862</v>
      </c>
      <c r="O31" s="524" t="s">
        <v>1146</v>
      </c>
      <c r="P31" s="1882"/>
      <c r="Q31" s="1882"/>
      <c r="R31" s="525" t="s">
        <v>5</v>
      </c>
      <c r="S31" s="1882"/>
      <c r="T31" s="1882"/>
      <c r="U31" s="525" t="s">
        <v>493</v>
      </c>
      <c r="V31" s="1882"/>
      <c r="W31" s="1882"/>
      <c r="X31" s="526" t="s">
        <v>7</v>
      </c>
      <c r="Y31" s="463"/>
      <c r="Z31" s="463"/>
      <c r="AA31" s="463"/>
      <c r="AB31" s="463"/>
      <c r="AC31" s="463"/>
      <c r="AD31" s="463"/>
      <c r="AE31" s="463"/>
      <c r="AF31" s="463"/>
      <c r="AG31" s="463"/>
      <c r="AH31" s="464"/>
      <c r="AI31" s="1878"/>
      <c r="AJ31" s="1879"/>
      <c r="AK31" s="1879"/>
      <c r="AL31" s="1880"/>
      <c r="AM31" s="452"/>
      <c r="AN31" s="452"/>
      <c r="AR31" s="461"/>
      <c r="AS31" s="487" t="s">
        <v>785</v>
      </c>
      <c r="AT31" s="504">
        <f>DATE(P31+2018,S31,V31)</f>
        <v>43069</v>
      </c>
      <c r="AU31" s="488" t="str">
        <f>IF(AT31&gt;=$AT$15,"○","×")</f>
        <v>×</v>
      </c>
      <c r="AV31" s="471" t="str">
        <f>IF(OR(N30="",P31="",S31="",V31=""),"×","○")</f>
        <v>×</v>
      </c>
    </row>
    <row r="32" spans="3:48" s="455" customFormat="1" ht="17.25" hidden="1" customHeight="1" thickBot="1">
      <c r="C32" s="409" t="str">
        <f>$C$28</f>
        <v>－</v>
      </c>
      <c r="E32" s="408"/>
      <c r="F32" s="408"/>
      <c r="G32" s="408"/>
      <c r="H32" s="408"/>
      <c r="I32" s="408"/>
      <c r="J32" s="408"/>
      <c r="K32" s="453"/>
      <c r="L32" s="453"/>
      <c r="M32" s="453"/>
      <c r="N32" s="453"/>
      <c r="O32" s="453"/>
      <c r="P32" s="453"/>
      <c r="Q32" s="453"/>
      <c r="R32" s="453"/>
      <c r="S32" s="453"/>
      <c r="T32" s="453"/>
      <c r="U32" s="453"/>
      <c r="V32" s="453"/>
      <c r="W32" s="453"/>
      <c r="X32" s="453"/>
      <c r="Y32" s="453"/>
      <c r="Z32" s="453"/>
      <c r="AA32" s="456"/>
      <c r="AB32" s="427"/>
      <c r="AC32" s="427"/>
      <c r="AD32" s="427"/>
      <c r="AE32" s="427"/>
      <c r="AF32" s="396"/>
      <c r="AG32" s="427"/>
      <c r="AH32" s="405"/>
      <c r="AI32" s="485"/>
      <c r="AJ32" s="485"/>
      <c r="AK32" s="485"/>
      <c r="AL32" s="485"/>
      <c r="AM32" s="456"/>
      <c r="AN32" s="456"/>
      <c r="AQ32" s="405"/>
      <c r="AR32" s="461"/>
      <c r="AS32" s="497"/>
    </row>
    <row r="33" spans="3:48" ht="14.25" hidden="1" thickBot="1">
      <c r="C33" s="494" t="str">
        <f>IF(C5="－","－",IF(OR(①入力票!C10="４社ＪＶ",①入力票!C10="５社ＪＶ"),"○","－"))</f>
        <v>－</v>
      </c>
      <c r="E33" s="452" t="s">
        <v>756</v>
      </c>
      <c r="F33" s="408"/>
      <c r="G33" s="408"/>
      <c r="H33" s="408"/>
      <c r="I33" s="408"/>
      <c r="J33" s="408"/>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c r="AH33" s="452"/>
      <c r="AI33" s="452"/>
      <c r="AJ33" s="452"/>
      <c r="AK33" s="452"/>
      <c r="AL33" s="452"/>
      <c r="AM33" s="452"/>
      <c r="AN33" s="452"/>
    </row>
    <row r="34" spans="3:48" ht="17.25" hidden="1" customHeight="1">
      <c r="C34" s="409" t="str">
        <f>$C$33</f>
        <v>－</v>
      </c>
      <c r="E34" s="1891" t="s">
        <v>865</v>
      </c>
      <c r="F34" s="1587" t="s">
        <v>866</v>
      </c>
      <c r="G34" s="1587"/>
      <c r="H34" s="1587"/>
      <c r="I34" s="1587"/>
      <c r="J34" s="1587"/>
      <c r="K34" s="1587"/>
      <c r="L34" s="1587"/>
      <c r="M34" s="1588"/>
      <c r="N34" s="1780" t="str">
        <f>IF('様式7-1'!K97="","様式7-1に入力してください！！",'様式7-1'!K97)</f>
        <v>様式7-1に入力してください！！</v>
      </c>
      <c r="O34" s="1781"/>
      <c r="P34" s="1781"/>
      <c r="Q34" s="1781"/>
      <c r="R34" s="1781"/>
      <c r="S34" s="1781"/>
      <c r="T34" s="1781"/>
      <c r="U34" s="1781"/>
      <c r="V34" s="1781"/>
      <c r="W34" s="1781"/>
      <c r="X34" s="1781"/>
      <c r="Y34" s="1781"/>
      <c r="Z34" s="1781"/>
      <c r="AA34" s="1781"/>
      <c r="AB34" s="1781"/>
      <c r="AC34" s="1781"/>
      <c r="AD34" s="1781"/>
      <c r="AE34" s="1781"/>
      <c r="AF34" s="1781"/>
      <c r="AG34" s="1781"/>
      <c r="AH34" s="1782"/>
      <c r="AI34" s="1892" t="s">
        <v>724</v>
      </c>
      <c r="AJ34" s="1893"/>
      <c r="AK34" s="1893"/>
      <c r="AL34" s="1894"/>
      <c r="AM34" s="452"/>
      <c r="AN34" s="452"/>
    </row>
    <row r="35" spans="3:48" ht="17.25" hidden="1" customHeight="1">
      <c r="C35" s="409" t="str">
        <f>$C$33</f>
        <v>－</v>
      </c>
      <c r="E35" s="1891"/>
      <c r="F35" s="1794" t="s">
        <v>860</v>
      </c>
      <c r="G35" s="1881"/>
      <c r="H35" s="1881"/>
      <c r="I35" s="1881"/>
      <c r="J35" s="1881"/>
      <c r="K35" s="1881"/>
      <c r="L35" s="1881"/>
      <c r="M35" s="1881"/>
      <c r="N35" s="1685"/>
      <c r="O35" s="1686"/>
      <c r="P35" s="1686"/>
      <c r="Q35" s="1686"/>
      <c r="R35" s="1686"/>
      <c r="S35" s="1686"/>
      <c r="T35" s="1686"/>
      <c r="U35" s="1686"/>
      <c r="V35" s="1686"/>
      <c r="W35" s="1686"/>
      <c r="X35" s="1686"/>
      <c r="Y35" s="1686"/>
      <c r="Z35" s="480"/>
      <c r="AA35" s="463" t="s">
        <v>850</v>
      </c>
      <c r="AB35" s="463"/>
      <c r="AC35" s="463"/>
      <c r="AD35" s="463"/>
      <c r="AE35" s="463"/>
      <c r="AF35" s="463"/>
      <c r="AG35" s="463"/>
      <c r="AH35" s="464"/>
      <c r="AI35" s="1875" t="str">
        <f>IF(N35="取得無し","Ｅ",IF(AV36="×","未入力箇所あり",IF(AU36="×","期間が違います","Ａ")))</f>
        <v>未入力箇所あり</v>
      </c>
      <c r="AJ35" s="1876"/>
      <c r="AK35" s="1876"/>
      <c r="AL35" s="1877"/>
      <c r="AM35" s="452"/>
      <c r="AN35" s="452"/>
      <c r="AU35" s="471" t="s">
        <v>821</v>
      </c>
      <c r="AV35" s="471" t="s">
        <v>820</v>
      </c>
    </row>
    <row r="36" spans="3:48" ht="17.25" hidden="1" customHeight="1">
      <c r="C36" s="409" t="str">
        <f>$C$33</f>
        <v>－</v>
      </c>
      <c r="E36" s="1891"/>
      <c r="F36" s="1794" t="s">
        <v>861</v>
      </c>
      <c r="G36" s="1881"/>
      <c r="H36" s="1881"/>
      <c r="I36" s="1881"/>
      <c r="J36" s="1881"/>
      <c r="K36" s="1881"/>
      <c r="L36" s="1881"/>
      <c r="M36" s="1881"/>
      <c r="N36" s="487" t="s">
        <v>862</v>
      </c>
      <c r="O36" s="524" t="s">
        <v>1146</v>
      </c>
      <c r="P36" s="1882"/>
      <c r="Q36" s="1882"/>
      <c r="R36" s="525" t="s">
        <v>5</v>
      </c>
      <c r="S36" s="1882"/>
      <c r="T36" s="1882"/>
      <c r="U36" s="525" t="s">
        <v>493</v>
      </c>
      <c r="V36" s="1882"/>
      <c r="W36" s="1882"/>
      <c r="X36" s="526" t="s">
        <v>7</v>
      </c>
      <c r="Y36" s="463"/>
      <c r="Z36" s="463"/>
      <c r="AA36" s="463"/>
      <c r="AB36" s="463"/>
      <c r="AC36" s="463"/>
      <c r="AD36" s="463"/>
      <c r="AE36" s="463"/>
      <c r="AF36" s="463"/>
      <c r="AG36" s="463"/>
      <c r="AH36" s="464"/>
      <c r="AI36" s="1878"/>
      <c r="AJ36" s="1879"/>
      <c r="AK36" s="1879"/>
      <c r="AL36" s="1880"/>
      <c r="AM36" s="452"/>
      <c r="AN36" s="452"/>
      <c r="AR36" s="461"/>
      <c r="AS36" s="487" t="s">
        <v>785</v>
      </c>
      <c r="AT36" s="504">
        <f>DATE(P36+2018,S36,V36)</f>
        <v>43069</v>
      </c>
      <c r="AU36" s="488" t="str">
        <f>IF(AT36&gt;=$AT$15,"○","×")</f>
        <v>×</v>
      </c>
      <c r="AV36" s="471" t="str">
        <f>IF(OR(N35="",P36="",S36="",V36=""),"×","○")</f>
        <v>×</v>
      </c>
    </row>
    <row r="37" spans="3:48" s="455" customFormat="1" ht="17.25" hidden="1" customHeight="1" thickBot="1">
      <c r="C37" s="409" t="str">
        <f>$C$33</f>
        <v>－</v>
      </c>
      <c r="E37" s="408"/>
      <c r="F37" s="408"/>
      <c r="G37" s="408"/>
      <c r="H37" s="408"/>
      <c r="I37" s="408"/>
      <c r="J37" s="408"/>
      <c r="K37" s="453"/>
      <c r="L37" s="453"/>
      <c r="M37" s="453"/>
      <c r="N37" s="453"/>
      <c r="O37" s="453"/>
      <c r="P37" s="453"/>
      <c r="Q37" s="453"/>
      <c r="R37" s="453"/>
      <c r="S37" s="453"/>
      <c r="T37" s="453"/>
      <c r="U37" s="453"/>
      <c r="V37" s="453"/>
      <c r="W37" s="453"/>
      <c r="X37" s="453"/>
      <c r="Y37" s="453"/>
      <c r="Z37" s="453"/>
      <c r="AA37" s="456"/>
      <c r="AB37" s="427"/>
      <c r="AC37" s="427"/>
      <c r="AD37" s="427"/>
      <c r="AE37" s="427"/>
      <c r="AF37" s="396"/>
      <c r="AG37" s="427"/>
      <c r="AH37" s="405"/>
      <c r="AI37" s="485"/>
      <c r="AJ37" s="485"/>
      <c r="AK37" s="485"/>
      <c r="AL37" s="485"/>
      <c r="AM37" s="456"/>
      <c r="AN37" s="456"/>
      <c r="AQ37" s="405"/>
      <c r="AR37" s="461"/>
      <c r="AS37" s="497"/>
    </row>
    <row r="38" spans="3:48" ht="14.25" hidden="1" thickBot="1">
      <c r="C38" s="494" t="str">
        <f>IF(C5="－","－",IF(①入力票!C10="５社ＪＶ","○","－"))</f>
        <v>－</v>
      </c>
      <c r="E38" s="452" t="s">
        <v>756</v>
      </c>
      <c r="F38" s="408"/>
      <c r="G38" s="408"/>
      <c r="H38" s="408"/>
      <c r="I38" s="408"/>
      <c r="J38" s="408"/>
      <c r="K38" s="452"/>
      <c r="L38" s="452"/>
      <c r="M38" s="452"/>
      <c r="N38" s="452"/>
      <c r="O38" s="452"/>
      <c r="P38" s="452"/>
      <c r="Q38" s="452"/>
      <c r="R38" s="452"/>
      <c r="S38" s="452"/>
      <c r="T38" s="452"/>
      <c r="U38" s="452"/>
      <c r="V38" s="452"/>
      <c r="W38" s="452"/>
      <c r="X38" s="452"/>
      <c r="Y38" s="452"/>
      <c r="Z38" s="452"/>
      <c r="AA38" s="452"/>
      <c r="AB38" s="452"/>
      <c r="AC38" s="452"/>
      <c r="AD38" s="452"/>
      <c r="AE38" s="452"/>
      <c r="AF38" s="452"/>
      <c r="AG38" s="452"/>
      <c r="AH38" s="452"/>
      <c r="AI38" s="452"/>
      <c r="AJ38" s="452"/>
      <c r="AK38" s="452"/>
      <c r="AL38" s="452"/>
      <c r="AM38" s="452"/>
      <c r="AN38" s="452"/>
    </row>
    <row r="39" spans="3:48" ht="17.25" hidden="1" customHeight="1">
      <c r="C39" s="409" t="str">
        <f>$C$38</f>
        <v>－</v>
      </c>
      <c r="E39" s="1891" t="s">
        <v>867</v>
      </c>
      <c r="F39" s="1587" t="s">
        <v>868</v>
      </c>
      <c r="G39" s="1587"/>
      <c r="H39" s="1587"/>
      <c r="I39" s="1587"/>
      <c r="J39" s="1587"/>
      <c r="K39" s="1587"/>
      <c r="L39" s="1587"/>
      <c r="M39" s="1588"/>
      <c r="N39" s="1780" t="str">
        <f>IF('様式7-1'!K123="","様式7-1に入力してください！！",'様式7-1'!K123)</f>
        <v>様式7-1に入力してください！！</v>
      </c>
      <c r="O39" s="1781"/>
      <c r="P39" s="1781"/>
      <c r="Q39" s="1781"/>
      <c r="R39" s="1781"/>
      <c r="S39" s="1781"/>
      <c r="T39" s="1781"/>
      <c r="U39" s="1781"/>
      <c r="V39" s="1781"/>
      <c r="W39" s="1781"/>
      <c r="X39" s="1781"/>
      <c r="Y39" s="1781"/>
      <c r="Z39" s="1781"/>
      <c r="AA39" s="1781"/>
      <c r="AB39" s="1781"/>
      <c r="AC39" s="1781"/>
      <c r="AD39" s="1781"/>
      <c r="AE39" s="1781"/>
      <c r="AF39" s="1781"/>
      <c r="AG39" s="1781"/>
      <c r="AH39" s="1782"/>
      <c r="AI39" s="1892" t="s">
        <v>724</v>
      </c>
      <c r="AJ39" s="1893"/>
      <c r="AK39" s="1893"/>
      <c r="AL39" s="1894"/>
      <c r="AM39" s="452"/>
      <c r="AN39" s="452"/>
    </row>
    <row r="40" spans="3:48" ht="17.25" hidden="1" customHeight="1">
      <c r="C40" s="409" t="str">
        <f>$C$38</f>
        <v>－</v>
      </c>
      <c r="E40" s="1891"/>
      <c r="F40" s="1794" t="s">
        <v>869</v>
      </c>
      <c r="G40" s="1881"/>
      <c r="H40" s="1881"/>
      <c r="I40" s="1881"/>
      <c r="J40" s="1881"/>
      <c r="K40" s="1881"/>
      <c r="L40" s="1881"/>
      <c r="M40" s="1881"/>
      <c r="N40" s="1685"/>
      <c r="O40" s="1686"/>
      <c r="P40" s="1686"/>
      <c r="Q40" s="1686"/>
      <c r="R40" s="1686"/>
      <c r="S40" s="1686"/>
      <c r="T40" s="1686"/>
      <c r="U40" s="1686"/>
      <c r="V40" s="1686"/>
      <c r="W40" s="1686"/>
      <c r="X40" s="1686"/>
      <c r="Y40" s="1686"/>
      <c r="Z40" s="480"/>
      <c r="AA40" s="463" t="s">
        <v>850</v>
      </c>
      <c r="AB40" s="463"/>
      <c r="AC40" s="463"/>
      <c r="AD40" s="463"/>
      <c r="AE40" s="463"/>
      <c r="AF40" s="463"/>
      <c r="AG40" s="463"/>
      <c r="AH40" s="464"/>
      <c r="AI40" s="1875" t="str">
        <f>IF(N40="取得無し","Ｅ",IF(AV41="×","未入力箇所あり",IF(AU41="×","期間が違います","Ａ")))</f>
        <v>未入力箇所あり</v>
      </c>
      <c r="AJ40" s="1876"/>
      <c r="AK40" s="1876"/>
      <c r="AL40" s="1877"/>
      <c r="AM40" s="452"/>
      <c r="AN40" s="452"/>
      <c r="AU40" s="471" t="s">
        <v>821</v>
      </c>
      <c r="AV40" s="471" t="s">
        <v>820</v>
      </c>
    </row>
    <row r="41" spans="3:48" ht="17.25" hidden="1" customHeight="1">
      <c r="C41" s="409" t="str">
        <f>$C$38</f>
        <v>－</v>
      </c>
      <c r="E41" s="1891"/>
      <c r="F41" s="1794" t="s">
        <v>861</v>
      </c>
      <c r="G41" s="1881"/>
      <c r="H41" s="1881"/>
      <c r="I41" s="1881"/>
      <c r="J41" s="1881"/>
      <c r="K41" s="1881"/>
      <c r="L41" s="1881"/>
      <c r="M41" s="1881"/>
      <c r="N41" s="487" t="s">
        <v>870</v>
      </c>
      <c r="O41" s="524" t="s">
        <v>1146</v>
      </c>
      <c r="P41" s="1882"/>
      <c r="Q41" s="1882"/>
      <c r="R41" s="525" t="s">
        <v>5</v>
      </c>
      <c r="S41" s="1882"/>
      <c r="T41" s="1882"/>
      <c r="U41" s="525" t="s">
        <v>493</v>
      </c>
      <c r="V41" s="1882"/>
      <c r="W41" s="1882"/>
      <c r="X41" s="526" t="s">
        <v>7</v>
      </c>
      <c r="Y41" s="463"/>
      <c r="Z41" s="463"/>
      <c r="AA41" s="463"/>
      <c r="AB41" s="463"/>
      <c r="AC41" s="463"/>
      <c r="AD41" s="463"/>
      <c r="AE41" s="463"/>
      <c r="AF41" s="463"/>
      <c r="AG41" s="463"/>
      <c r="AH41" s="464"/>
      <c r="AI41" s="1878"/>
      <c r="AJ41" s="1879"/>
      <c r="AK41" s="1879"/>
      <c r="AL41" s="1880"/>
      <c r="AM41" s="452"/>
      <c r="AN41" s="452"/>
      <c r="AR41" s="461"/>
      <c r="AS41" s="487" t="s">
        <v>785</v>
      </c>
      <c r="AT41" s="504">
        <f>DATE(P41+2018,S41,V41)</f>
        <v>43069</v>
      </c>
      <c r="AU41" s="488" t="str">
        <f>IF(AT41&gt;=$AT$15,"○","×")</f>
        <v>×</v>
      </c>
      <c r="AV41" s="471" t="str">
        <f>IF(OR(N40="",P41="",S41="",V41=""),"×","○")</f>
        <v>×</v>
      </c>
    </row>
    <row r="42" spans="3:48" s="455" customFormat="1" ht="17.25" hidden="1" customHeight="1">
      <c r="C42" s="409" t="str">
        <f>$C$38</f>
        <v>－</v>
      </c>
      <c r="E42" s="408"/>
      <c r="F42" s="408"/>
      <c r="G42" s="408"/>
      <c r="H42" s="408"/>
      <c r="I42" s="408"/>
      <c r="J42" s="408"/>
      <c r="K42" s="453"/>
      <c r="L42" s="453"/>
      <c r="M42" s="453"/>
      <c r="N42" s="453"/>
      <c r="O42" s="453"/>
      <c r="P42" s="453"/>
      <c r="Q42" s="453"/>
      <c r="R42" s="453"/>
      <c r="S42" s="453"/>
      <c r="T42" s="453"/>
      <c r="U42" s="453"/>
      <c r="V42" s="453"/>
      <c r="W42" s="453"/>
      <c r="X42" s="453"/>
      <c r="Y42" s="453"/>
      <c r="Z42" s="453"/>
      <c r="AA42" s="456"/>
      <c r="AB42" s="427"/>
      <c r="AC42" s="427"/>
      <c r="AD42" s="427"/>
      <c r="AE42" s="427"/>
      <c r="AF42" s="396"/>
      <c r="AG42" s="427"/>
      <c r="AH42" s="405"/>
      <c r="AI42" s="485"/>
      <c r="AJ42" s="485"/>
      <c r="AK42" s="485"/>
      <c r="AL42" s="485"/>
      <c r="AM42" s="456"/>
      <c r="AN42" s="456"/>
      <c r="AQ42" s="405"/>
      <c r="AR42" s="461"/>
      <c r="AS42" s="497"/>
    </row>
    <row r="43" spans="3:48" ht="13.5">
      <c r="C43" s="409"/>
      <c r="E43" s="408"/>
      <c r="F43" s="408"/>
      <c r="G43" s="408"/>
      <c r="H43" s="408"/>
      <c r="I43" s="453"/>
      <c r="J43" s="453"/>
      <c r="K43" s="453"/>
      <c r="L43" s="453"/>
      <c r="M43" s="453"/>
      <c r="N43" s="453"/>
      <c r="O43" s="453"/>
      <c r="P43" s="453"/>
      <c r="Q43" s="453"/>
      <c r="R43" s="453"/>
      <c r="S43" s="453"/>
      <c r="T43" s="453"/>
      <c r="U43" s="453"/>
      <c r="V43" s="453"/>
      <c r="W43" s="453"/>
      <c r="X43" s="453"/>
      <c r="Y43" s="453"/>
      <c r="Z43" s="453"/>
      <c r="AA43" s="452"/>
      <c r="AB43" s="427"/>
      <c r="AC43" s="427"/>
      <c r="AD43" s="427"/>
      <c r="AI43" s="485"/>
      <c r="AJ43" s="485"/>
      <c r="AK43" s="485"/>
      <c r="AL43" s="485"/>
      <c r="AN43" s="452"/>
    </row>
    <row r="44" spans="3:48" ht="13.5">
      <c r="C44" s="409"/>
      <c r="E44" s="408"/>
      <c r="F44" s="408"/>
      <c r="G44" s="408"/>
      <c r="H44" s="408"/>
      <c r="I44" s="453"/>
      <c r="J44" s="453"/>
      <c r="K44" s="453"/>
      <c r="L44" s="453"/>
      <c r="M44" s="453"/>
      <c r="N44" s="453"/>
      <c r="O44" s="453"/>
      <c r="P44" s="453"/>
      <c r="Q44" s="453"/>
      <c r="R44" s="453"/>
      <c r="S44" s="453"/>
      <c r="T44" s="453"/>
      <c r="U44" s="453"/>
      <c r="AB44" s="427"/>
      <c r="AC44" s="427"/>
      <c r="AD44" s="427"/>
      <c r="AG44" s="427"/>
      <c r="AI44" s="452"/>
      <c r="AJ44" s="452"/>
      <c r="AK44" s="452"/>
      <c r="AL44" s="452"/>
      <c r="AM44" s="452"/>
      <c r="AN44" s="452"/>
    </row>
    <row r="45" spans="3:48" ht="13.5">
      <c r="C45" s="409"/>
      <c r="E45" s="408"/>
      <c r="F45" s="408"/>
      <c r="G45" s="408"/>
      <c r="H45" s="408"/>
      <c r="I45" s="453"/>
      <c r="J45" s="453"/>
      <c r="K45" s="453"/>
      <c r="L45" s="453"/>
      <c r="M45" s="453"/>
      <c r="N45" s="453"/>
      <c r="O45" s="453"/>
      <c r="P45" s="453"/>
      <c r="Q45" s="453"/>
      <c r="R45" s="453"/>
      <c r="S45" s="453"/>
      <c r="T45" s="453"/>
      <c r="U45" s="453"/>
      <c r="V45" s="453"/>
      <c r="W45" s="453"/>
      <c r="X45" s="453"/>
      <c r="Y45" s="453"/>
      <c r="Z45" s="453"/>
      <c r="AA45" s="452"/>
      <c r="AB45" s="427"/>
      <c r="AC45" s="427"/>
      <c r="AD45" s="427"/>
      <c r="AF45" s="427"/>
      <c r="AG45" s="427"/>
      <c r="AI45" s="452"/>
      <c r="AJ45" s="452"/>
      <c r="AK45" s="452"/>
      <c r="AL45" s="452"/>
      <c r="AM45" s="452"/>
      <c r="AN45" s="452"/>
    </row>
    <row r="46" spans="3:48" ht="13.5">
      <c r="C46" s="409"/>
      <c r="E46" s="408"/>
      <c r="F46" s="408"/>
      <c r="G46" s="408"/>
      <c r="H46" s="408"/>
      <c r="I46" s="453"/>
      <c r="J46" s="453"/>
      <c r="K46" s="453"/>
      <c r="L46" s="453"/>
      <c r="M46" s="453"/>
      <c r="N46" s="453"/>
      <c r="O46" s="453"/>
      <c r="P46" s="453"/>
      <c r="Q46" s="453"/>
      <c r="R46" s="453"/>
      <c r="S46" s="453"/>
      <c r="T46" s="453"/>
      <c r="U46" s="453"/>
      <c r="V46" s="453"/>
      <c r="W46" s="453"/>
      <c r="X46" s="453"/>
      <c r="Y46" s="453"/>
      <c r="Z46" s="453"/>
      <c r="AA46" s="452"/>
      <c r="AB46" s="427"/>
      <c r="AC46" s="427"/>
      <c r="AD46" s="427"/>
      <c r="AF46" s="427"/>
      <c r="AG46" s="427"/>
      <c r="AI46" s="452"/>
      <c r="AJ46" s="452"/>
      <c r="AK46" s="452"/>
      <c r="AL46" s="452"/>
      <c r="AM46" s="452"/>
      <c r="AN46" s="452"/>
    </row>
  </sheetData>
  <sheetProtection algorithmName="SHA-512" hashValue="fluOAxyaYR9H4ibRzqgGvsrEJQc3ceFioPxXMuozvRn7c/0XD6iOVlweqlJCp5YK/6mqNpNhxjck/Y4BVmXhWA==" saltValue="OYjIRpm0R+IMe01SYkiFrg==" spinCount="100000" sheet="1" objects="1" scenarios="1"/>
  <autoFilter ref="C3:C42" xr:uid="{00000000-0009-0000-0000-00000E000000}">
    <filterColumn colId="0">
      <filters>
        <filter val="○"/>
      </filters>
    </filterColumn>
  </autoFilter>
  <mergeCells count="69">
    <mergeCell ref="E39:E41"/>
    <mergeCell ref="F39:M39"/>
    <mergeCell ref="N39:AH39"/>
    <mergeCell ref="E34:E36"/>
    <mergeCell ref="F35:M35"/>
    <mergeCell ref="AI39:AL39"/>
    <mergeCell ref="F40:M40"/>
    <mergeCell ref="AI40:AL41"/>
    <mergeCell ref="F41:M41"/>
    <mergeCell ref="P41:Q41"/>
    <mergeCell ref="N40:Y40"/>
    <mergeCell ref="S41:T41"/>
    <mergeCell ref="V41:W41"/>
    <mergeCell ref="AI35:AL36"/>
    <mergeCell ref="F36:M36"/>
    <mergeCell ref="P36:Q36"/>
    <mergeCell ref="S26:T26"/>
    <mergeCell ref="V26:W26"/>
    <mergeCell ref="N35:Y35"/>
    <mergeCell ref="S31:T31"/>
    <mergeCell ref="V31:W31"/>
    <mergeCell ref="F34:M34"/>
    <mergeCell ref="N34:AH34"/>
    <mergeCell ref="AI34:AL34"/>
    <mergeCell ref="S36:T36"/>
    <mergeCell ref="V36:W36"/>
    <mergeCell ref="AI29:AL29"/>
    <mergeCell ref="F30:M30"/>
    <mergeCell ref="AI30:AL31"/>
    <mergeCell ref="F31:M31"/>
    <mergeCell ref="P31:Q31"/>
    <mergeCell ref="N30:Y30"/>
    <mergeCell ref="E24:E26"/>
    <mergeCell ref="F24:M24"/>
    <mergeCell ref="N24:AH24"/>
    <mergeCell ref="E29:E31"/>
    <mergeCell ref="F29:M29"/>
    <mergeCell ref="N29:AH29"/>
    <mergeCell ref="AI24:AL24"/>
    <mergeCell ref="F25:M25"/>
    <mergeCell ref="AI25:AL26"/>
    <mergeCell ref="F26:M26"/>
    <mergeCell ref="P26:Q26"/>
    <mergeCell ref="N25:Y25"/>
    <mergeCell ref="F16:J16"/>
    <mergeCell ref="K16:AN16"/>
    <mergeCell ref="E19:E21"/>
    <mergeCell ref="F19:M19"/>
    <mergeCell ref="N19:AH19"/>
    <mergeCell ref="AI19:AL19"/>
    <mergeCell ref="F20:M20"/>
    <mergeCell ref="S21:T21"/>
    <mergeCell ref="V21:W21"/>
    <mergeCell ref="D4:AO4"/>
    <mergeCell ref="E8:J9"/>
    <mergeCell ref="K8:AN9"/>
    <mergeCell ref="E10:J11"/>
    <mergeCell ref="AI20:AL21"/>
    <mergeCell ref="F21:M21"/>
    <mergeCell ref="P21:Q21"/>
    <mergeCell ref="K10:AN11"/>
    <mergeCell ref="F15:J15"/>
    <mergeCell ref="L15:M15"/>
    <mergeCell ref="Z6:AJ6"/>
    <mergeCell ref="AK6:AN6"/>
    <mergeCell ref="O15:P15"/>
    <mergeCell ref="R15:S15"/>
    <mergeCell ref="T15:AN15"/>
    <mergeCell ref="N20:Y20"/>
  </mergeCells>
  <phoneticPr fontId="67"/>
  <conditionalFormatting sqref="N21:AH21">
    <cfRule type="expression" dxfId="39" priority="13" stopIfTrue="1">
      <formula>$N$20="取得無し"</formula>
    </cfRule>
  </conditionalFormatting>
  <conditionalFormatting sqref="N26 P26:AH26">
    <cfRule type="expression" dxfId="38" priority="12" stopIfTrue="1">
      <formula>$N$25="取得無し"</formula>
    </cfRule>
  </conditionalFormatting>
  <conditionalFormatting sqref="N31 P31:AH31">
    <cfRule type="expression" dxfId="37" priority="11" stopIfTrue="1">
      <formula>$N$30="取得無し"</formula>
    </cfRule>
  </conditionalFormatting>
  <conditionalFormatting sqref="N36 P36:AH36">
    <cfRule type="expression" dxfId="36" priority="10" stopIfTrue="1">
      <formula>$N$35="取得無し"</formula>
    </cfRule>
  </conditionalFormatting>
  <conditionalFormatting sqref="N41 P41:AH41">
    <cfRule type="expression" dxfId="35" priority="9" stopIfTrue="1">
      <formula>$N$40="取得無し"</formula>
    </cfRule>
  </conditionalFormatting>
  <conditionalFormatting sqref="D23:AO25 D27:AO27 D26:N26 P26:AO26">
    <cfRule type="expression" dxfId="34" priority="6" stopIfTrue="1">
      <formula>$AT$8="単体"</formula>
    </cfRule>
  </conditionalFormatting>
  <conditionalFormatting sqref="D28:AO30 D32:AO32 D31:N31 P31:AO31">
    <cfRule type="expression" dxfId="33" priority="5" stopIfTrue="1">
      <formula>$AT$9="２社ＪＶ"</formula>
    </cfRule>
  </conditionalFormatting>
  <conditionalFormatting sqref="O26">
    <cfRule type="expression" dxfId="32" priority="4" stopIfTrue="1">
      <formula>$N$25="取得無し"</formula>
    </cfRule>
  </conditionalFormatting>
  <conditionalFormatting sqref="O31">
    <cfRule type="expression" dxfId="31" priority="3">
      <formula>$N$30="取得無し"</formula>
    </cfRule>
  </conditionalFormatting>
  <conditionalFormatting sqref="O36">
    <cfRule type="expression" dxfId="30" priority="2">
      <formula>$N$35="取得無し"</formula>
    </cfRule>
  </conditionalFormatting>
  <conditionalFormatting sqref="O41">
    <cfRule type="expression" dxfId="29" priority="1">
      <formula>$N$40="取得無し"</formula>
    </cfRule>
  </conditionalFormatting>
  <dataValidations count="3">
    <dataValidation imeMode="on" allowBlank="1" showInputMessage="1" showErrorMessage="1" sqref="N19:AH19 N24:AH24 N29:AH29 N34:AH34 N39:AH39" xr:uid="{00000000-0002-0000-0E00-000000000000}"/>
    <dataValidation imeMode="off" allowBlank="1" showInputMessage="1" showErrorMessage="1" sqref="P21:Q21 V41:W41 V21:W21 P26:Q26 S26:T26 V26:W26 P31:Q31 S31:T31 V31:W31 P36:Q36 S36:T36 V36:W36 P41:Q41 S41:T41 S21:T21" xr:uid="{00000000-0002-0000-0E00-000001000000}"/>
    <dataValidation type="list" allowBlank="1" showInputMessage="1" showErrorMessage="1" sqref="N20:Y20 N25:Y25 N30:Y30 N35:Y35 N40:Y40" xr:uid="{00000000-0002-0000-0E00-000002000000}">
      <formula1>"取得有り,取得無し"</formula1>
    </dataValidation>
  </dataValidations>
  <pageMargins left="0.70866141732283472" right="0.70866141732283472" top="0.74803149606299213" bottom="0.74803149606299213" header="0.31496062992125984" footer="0.31496062992125984"/>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filterMode="1">
    <tabColor rgb="FFFFFF99"/>
    <pageSetUpPr fitToPage="1"/>
  </sheetPr>
  <dimension ref="A3:BA41"/>
  <sheetViews>
    <sheetView showGridLines="0" view="pageBreakPreview" zoomScaleNormal="100" zoomScaleSheetLayoutView="100" workbookViewId="0"/>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405" hidden="1" customWidth="1" outlineLevel="1"/>
    <col min="44" max="44" width="8.375" style="405" hidden="1" customWidth="1" outlineLevel="1"/>
    <col min="45" max="45" width="9.5" style="405" hidden="1" customWidth="1" outlineLevel="1"/>
    <col min="46" max="48" width="2.5" style="405" hidden="1" customWidth="1" outlineLevel="1"/>
    <col min="49" max="49" width="2.5" style="405" collapsed="1"/>
    <col min="50" max="53" width="2.5" style="405"/>
    <col min="54" max="16384" width="2.5" style="396"/>
  </cols>
  <sheetData>
    <row r="3" spans="3:53">
      <c r="C3" s="395" t="s">
        <v>667</v>
      </c>
    </row>
    <row r="4" spans="3:53" ht="21.75" thickBot="1">
      <c r="C4" s="395" t="s">
        <v>71</v>
      </c>
      <c r="D4" s="1554" t="str">
        <f>IF(C5="－","対象外","対象")</f>
        <v>対象</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53" s="399" customFormat="1" ht="26.25" customHeight="1" thickBot="1">
      <c r="C5" s="397" t="str">
        <f>IF(①入力票!L40="建設業労働災害防止協会加入状況","○","－")</f>
        <v>○</v>
      </c>
      <c r="E5" s="400"/>
      <c r="Y5" s="401"/>
      <c r="Z5" s="402" t="s">
        <v>469</v>
      </c>
      <c r="AA5" s="403"/>
      <c r="AB5" s="403"/>
      <c r="AC5" s="403"/>
      <c r="AD5" s="403"/>
      <c r="AE5" s="403"/>
      <c r="AF5" s="403"/>
      <c r="AG5" s="403"/>
      <c r="AH5" s="403"/>
      <c r="AI5" s="403"/>
      <c r="AJ5" s="403"/>
      <c r="AK5" s="403"/>
      <c r="AL5" s="403"/>
      <c r="AM5" s="403"/>
      <c r="AN5" s="404" t="s">
        <v>871</v>
      </c>
      <c r="AO5" s="401"/>
      <c r="AQ5" s="521"/>
      <c r="AR5" s="521"/>
      <c r="AS5" s="521"/>
      <c r="AT5" s="521"/>
      <c r="AU5" s="521"/>
      <c r="AV5" s="521"/>
      <c r="AW5" s="521"/>
      <c r="AX5" s="521"/>
      <c r="AY5" s="521"/>
      <c r="AZ5" s="521"/>
      <c r="BA5" s="521"/>
    </row>
    <row r="6" spans="3:53" s="399" customFormat="1" ht="21">
      <c r="C6" s="409" t="str">
        <f>$C$5</f>
        <v>○</v>
      </c>
      <c r="E6" s="449" t="s">
        <v>872</v>
      </c>
      <c r="Z6" s="1761" t="str">
        <f>IF(①入力票!C10="単体","単体","ＪＶの場合，構成員数：")</f>
        <v>単体</v>
      </c>
      <c r="AA6" s="1761"/>
      <c r="AB6" s="1761"/>
      <c r="AC6" s="1761"/>
      <c r="AD6" s="1761"/>
      <c r="AE6" s="1761"/>
      <c r="AF6" s="1761"/>
      <c r="AG6" s="1761"/>
      <c r="AH6" s="1761"/>
      <c r="AI6" s="1761"/>
      <c r="AJ6" s="1761"/>
      <c r="AK6" s="1761" t="str">
        <f>IF(①入力票!C10="単体","",IF(①入力票!C10="単体または２社ＪＶ","２社ＪＶ",①入力票!C10))</f>
        <v/>
      </c>
      <c r="AL6" s="1761"/>
      <c r="AM6" s="1761"/>
      <c r="AN6" s="1761"/>
      <c r="AO6" s="401"/>
      <c r="AQ6" s="521"/>
      <c r="AR6" s="521"/>
      <c r="AS6" s="521"/>
      <c r="AT6" s="521"/>
      <c r="AU6" s="521"/>
      <c r="AV6" s="521"/>
      <c r="AW6" s="521"/>
      <c r="AX6" s="521"/>
      <c r="AY6" s="521"/>
      <c r="AZ6" s="521"/>
      <c r="BA6" s="521"/>
    </row>
    <row r="7" spans="3:53" ht="13.5">
      <c r="C7" s="409" t="str">
        <f t="shared" ref="C7:C21"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3" ht="13.5">
      <c r="C8" s="409" t="str">
        <f t="shared" si="0"/>
        <v>○</v>
      </c>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c r="AR8" s="471" t="s">
        <v>926</v>
      </c>
      <c r="AS8" s="471">
        <f>様式1!U66</f>
        <v>0</v>
      </c>
    </row>
    <row r="9" spans="3:53" ht="13.5">
      <c r="C9" s="409" t="str">
        <f t="shared" si="0"/>
        <v>○</v>
      </c>
      <c r="E9" s="1757"/>
      <c r="F9" s="1758"/>
      <c r="G9" s="1758"/>
      <c r="H9" s="1758"/>
      <c r="I9" s="1758"/>
      <c r="J9" s="1759"/>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c r="AR9" s="471" t="s">
        <v>927</v>
      </c>
      <c r="AS9" s="471">
        <f>様式1!U67</f>
        <v>0</v>
      </c>
    </row>
    <row r="10" spans="3:53" ht="13.5">
      <c r="C10" s="409" t="str">
        <f t="shared" si="0"/>
        <v>○</v>
      </c>
      <c r="E10" s="1630" t="s">
        <v>747</v>
      </c>
      <c r="F10" s="1631"/>
      <c r="G10" s="1631"/>
      <c r="H10" s="1631"/>
      <c r="I10" s="1631"/>
      <c r="J10" s="1650"/>
      <c r="K10" s="1652" t="str">
        <f>IF(様式1!U65="","様式１へ入力！",様式1!U65)</f>
        <v>様式１へ入力！</v>
      </c>
      <c r="L10" s="1653"/>
      <c r="M10" s="1653"/>
      <c r="N10" s="1653"/>
      <c r="O10" s="1653"/>
      <c r="P10" s="1653"/>
      <c r="Q10" s="1653"/>
      <c r="R10" s="1653"/>
      <c r="S10" s="1653"/>
      <c r="T10" s="1653"/>
      <c r="U10" s="1653"/>
      <c r="V10" s="1653"/>
      <c r="W10" s="1653"/>
      <c r="X10" s="1653"/>
      <c r="Y10" s="1653"/>
      <c r="Z10" s="1653"/>
      <c r="AA10" s="1653"/>
      <c r="AB10" s="1653"/>
      <c r="AC10" s="1653"/>
      <c r="AD10" s="1653"/>
      <c r="AE10" s="1653"/>
      <c r="AF10" s="1653"/>
      <c r="AG10" s="1653"/>
      <c r="AH10" s="1653"/>
      <c r="AI10" s="1653"/>
      <c r="AJ10" s="1653"/>
      <c r="AK10" s="1653"/>
      <c r="AL10" s="1653"/>
      <c r="AM10" s="1653"/>
      <c r="AN10" s="1654"/>
    </row>
    <row r="11" spans="3:53" ht="13.5">
      <c r="C11" s="409" t="str">
        <f t="shared" si="0"/>
        <v>○</v>
      </c>
      <c r="E11" s="1632"/>
      <c r="F11" s="1633"/>
      <c r="G11" s="1633"/>
      <c r="H11" s="1633"/>
      <c r="I11" s="1633"/>
      <c r="J11" s="1651"/>
      <c r="K11" s="1655"/>
      <c r="L11" s="1656"/>
      <c r="M11" s="1656"/>
      <c r="N11" s="1656"/>
      <c r="O11" s="1656"/>
      <c r="P11" s="1656"/>
      <c r="Q11" s="1656"/>
      <c r="R11" s="1656"/>
      <c r="S11" s="1656"/>
      <c r="T11" s="1656"/>
      <c r="U11" s="1656"/>
      <c r="V11" s="1656"/>
      <c r="W11" s="1656"/>
      <c r="X11" s="1656"/>
      <c r="Y11" s="1656"/>
      <c r="Z11" s="1656"/>
      <c r="AA11" s="1656"/>
      <c r="AB11" s="1656"/>
      <c r="AC11" s="1656"/>
      <c r="AD11" s="1656"/>
      <c r="AE11" s="1656"/>
      <c r="AF11" s="1656"/>
      <c r="AG11" s="1656"/>
      <c r="AH11" s="1656"/>
      <c r="AI11" s="1656"/>
      <c r="AJ11" s="1656"/>
      <c r="AK11" s="1656"/>
      <c r="AL11" s="1656"/>
      <c r="AM11" s="1656"/>
      <c r="AN11" s="1657"/>
    </row>
    <row r="12" spans="3:53" ht="13.5">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R12" s="615">
        <f>DATE(L15+1988,O15,R15)</f>
        <v>35156</v>
      </c>
      <c r="AS12" s="615">
        <f>①入力票!AP8-1</f>
        <v>46261</v>
      </c>
    </row>
    <row r="13" spans="3:53" ht="13.5">
      <c r="C13" s="409" t="str">
        <f t="shared" si="0"/>
        <v>○</v>
      </c>
      <c r="E13" s="453" t="s">
        <v>873</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c r="AR13" s="471"/>
      <c r="AS13" s="549">
        <f>AS12-AR12</f>
        <v>11105</v>
      </c>
    </row>
    <row r="14" spans="3:53" ht="14.25" thickBot="1">
      <c r="C14" s="409" t="str">
        <f t="shared" si="0"/>
        <v>○</v>
      </c>
      <c r="E14" s="453" t="s">
        <v>874</v>
      </c>
      <c r="G14" s="408"/>
      <c r="H14" s="408"/>
      <c r="I14" s="408"/>
      <c r="J14" s="408"/>
      <c r="K14" s="452"/>
      <c r="L14" s="452"/>
      <c r="M14" s="452"/>
      <c r="N14" s="452"/>
      <c r="O14" s="452"/>
      <c r="P14" s="452"/>
      <c r="Q14" s="452"/>
      <c r="R14" s="452"/>
      <c r="S14" s="452"/>
      <c r="T14" s="452"/>
      <c r="U14" s="452"/>
      <c r="V14" s="452"/>
      <c r="W14" s="452"/>
      <c r="X14" s="452"/>
      <c r="Y14" s="452"/>
      <c r="Z14" s="452"/>
      <c r="AA14" s="452"/>
      <c r="AB14" s="452"/>
      <c r="AC14" s="452"/>
      <c r="AD14" s="452"/>
      <c r="AE14" s="452"/>
      <c r="AF14" s="452"/>
      <c r="AG14" s="452"/>
      <c r="AH14" s="452"/>
      <c r="AI14" s="452"/>
      <c r="AJ14" s="452"/>
      <c r="AK14" s="452"/>
      <c r="AL14" s="452"/>
      <c r="AM14" s="452"/>
      <c r="AN14" s="452"/>
      <c r="AS14" s="498"/>
    </row>
    <row r="15" spans="3:53" ht="19.5" customHeight="1">
      <c r="C15" s="409" t="str">
        <f t="shared" si="0"/>
        <v>○</v>
      </c>
      <c r="E15" s="408"/>
      <c r="F15" s="1762" t="s">
        <v>750</v>
      </c>
      <c r="G15" s="1763"/>
      <c r="H15" s="1763"/>
      <c r="I15" s="1763"/>
      <c r="J15" s="1763"/>
      <c r="K15" s="522" t="s">
        <v>1193</v>
      </c>
      <c r="L15" s="1883">
        <f>①入力票!AS8</f>
        <v>8</v>
      </c>
      <c r="M15" s="1883"/>
      <c r="N15" s="523" t="s">
        <v>5</v>
      </c>
      <c r="O15" s="1898">
        <v>4</v>
      </c>
      <c r="P15" s="1898"/>
      <c r="Q15" s="523" t="s">
        <v>493</v>
      </c>
      <c r="R15" s="1898">
        <v>1</v>
      </c>
      <c r="S15" s="1898"/>
      <c r="T15" s="527" t="s">
        <v>7</v>
      </c>
      <c r="U15" s="527" t="str">
        <f>IF(AS13&lt;1,"","～")</f>
        <v>～</v>
      </c>
      <c r="V15" s="527"/>
      <c r="W15" s="1899" t="str">
        <f>IF(AS13&lt;1,"時点",CONCATENATE("Ｒ",①入力票!D8,"年",①入力票!F8,"月",①入力票!H8-1,"日"))</f>
        <v>Ｒ8年8月27日</v>
      </c>
      <c r="X15" s="1899"/>
      <c r="Y15" s="1899"/>
      <c r="Z15" s="1899"/>
      <c r="AA15" s="1899"/>
      <c r="AB15" s="1899"/>
      <c r="AC15" s="1899"/>
      <c r="AD15" s="1899"/>
      <c r="AE15" s="1899"/>
      <c r="AF15" s="527"/>
      <c r="AG15" s="527"/>
      <c r="AH15" s="527"/>
      <c r="AI15" s="527"/>
      <c r="AJ15" s="527"/>
      <c r="AK15" s="527"/>
      <c r="AL15" s="527"/>
      <c r="AM15" s="527"/>
      <c r="AN15" s="528"/>
      <c r="AQ15" s="613"/>
      <c r="AR15" s="613"/>
      <c r="AS15" s="614"/>
    </row>
    <row r="16" spans="3:53" ht="45.75" customHeight="1" thickBot="1">
      <c r="C16" s="409" t="str">
        <f t="shared" si="0"/>
        <v>○</v>
      </c>
      <c r="E16" s="408"/>
      <c r="F16" s="1886" t="s">
        <v>754</v>
      </c>
      <c r="G16" s="1887"/>
      <c r="H16" s="1887"/>
      <c r="I16" s="1887"/>
      <c r="J16" s="1887"/>
      <c r="K16" s="1888" t="s">
        <v>875</v>
      </c>
      <c r="L16" s="1889"/>
      <c r="M16" s="1889"/>
      <c r="N16" s="1889"/>
      <c r="O16" s="1889"/>
      <c r="P16" s="1889"/>
      <c r="Q16" s="1889"/>
      <c r="R16" s="1889"/>
      <c r="S16" s="1889"/>
      <c r="T16" s="1889"/>
      <c r="U16" s="1889"/>
      <c r="V16" s="1889"/>
      <c r="W16" s="1889"/>
      <c r="X16" s="1889"/>
      <c r="Y16" s="1889"/>
      <c r="Z16" s="1889"/>
      <c r="AA16" s="1889"/>
      <c r="AB16" s="1889"/>
      <c r="AC16" s="1889"/>
      <c r="AD16" s="1889"/>
      <c r="AE16" s="1889"/>
      <c r="AF16" s="1889"/>
      <c r="AG16" s="1889"/>
      <c r="AH16" s="1889"/>
      <c r="AI16" s="1889"/>
      <c r="AJ16" s="1889"/>
      <c r="AK16" s="1889"/>
      <c r="AL16" s="1889"/>
      <c r="AM16" s="1889"/>
      <c r="AN16" s="1890"/>
      <c r="AQ16" s="461"/>
      <c r="AR16" s="461"/>
      <c r="AS16" s="497"/>
    </row>
    <row r="17" spans="3:45" ht="13.5">
      <c r="C17" s="409" t="str">
        <f t="shared" si="0"/>
        <v>○</v>
      </c>
      <c r="E17" s="408"/>
      <c r="F17" s="408"/>
      <c r="G17" s="408"/>
      <c r="H17" s="408"/>
      <c r="I17" s="408"/>
      <c r="J17" s="408"/>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row>
    <row r="18" spans="3:45" ht="13.5">
      <c r="C18" s="409" t="str">
        <f t="shared" si="0"/>
        <v>○</v>
      </c>
      <c r="E18" s="452" t="str">
        <f>IF(F19="会社名：","","※JVの場合，各社毎に作成")</f>
        <v/>
      </c>
      <c r="F18" s="408"/>
      <c r="G18" s="408"/>
      <c r="H18" s="408"/>
      <c r="I18" s="408"/>
      <c r="J18" s="408"/>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row>
    <row r="19" spans="3:45" ht="17.25" customHeight="1">
      <c r="C19" s="409" t="str">
        <f t="shared" si="0"/>
        <v>○</v>
      </c>
      <c r="E19" s="1891" t="s">
        <v>876</v>
      </c>
      <c r="F19" s="1587" t="str">
        <f>IF(①入力票!C10="単体","会社名：",IF(AND(①入力票!C10="単体または２社ＪＶ",OR(様式1!U66="単体",様式1!U66="")),"会社名：","代表者名："))</f>
        <v>会社名：</v>
      </c>
      <c r="G19" s="1587"/>
      <c r="H19" s="1587"/>
      <c r="I19" s="1587"/>
      <c r="J19" s="1587"/>
      <c r="K19" s="1587"/>
      <c r="L19" s="1587"/>
      <c r="M19" s="1588"/>
      <c r="N19" s="1780">
        <f>IF(①入力票!C10="単体",様式1!U65,IF(AND(①入力票!C10="単体または２社ＪＶ",OR(様式1!U66="単体",様式1!U66="")),様式1!U65,様式1!U68))</f>
        <v>0</v>
      </c>
      <c r="O19" s="1781"/>
      <c r="P19" s="1781"/>
      <c r="Q19" s="1781"/>
      <c r="R19" s="1781"/>
      <c r="S19" s="1781"/>
      <c r="T19" s="1781"/>
      <c r="U19" s="1781"/>
      <c r="V19" s="1781"/>
      <c r="W19" s="1781"/>
      <c r="X19" s="1781"/>
      <c r="Y19" s="1781"/>
      <c r="Z19" s="1781"/>
      <c r="AA19" s="1781"/>
      <c r="AB19" s="1781"/>
      <c r="AC19" s="1781"/>
      <c r="AD19" s="1781"/>
      <c r="AE19" s="1781"/>
      <c r="AF19" s="1781"/>
      <c r="AG19" s="1781"/>
      <c r="AH19" s="1782"/>
      <c r="AI19" s="1892" t="s">
        <v>724</v>
      </c>
      <c r="AJ19" s="1893"/>
      <c r="AK19" s="1893"/>
      <c r="AL19" s="1893"/>
      <c r="AM19" s="1893"/>
      <c r="AN19" s="1894"/>
    </row>
    <row r="20" spans="3:45" ht="34.5" customHeight="1">
      <c r="C20" s="409" t="str">
        <f t="shared" si="0"/>
        <v>○</v>
      </c>
      <c r="E20" s="1891"/>
      <c r="F20" s="1794" t="s">
        <v>877</v>
      </c>
      <c r="G20" s="1881"/>
      <c r="H20" s="1881"/>
      <c r="I20" s="1881"/>
      <c r="J20" s="1881"/>
      <c r="K20" s="1881"/>
      <c r="L20" s="1881"/>
      <c r="M20" s="1881"/>
      <c r="N20" s="1685"/>
      <c r="O20" s="1686"/>
      <c r="P20" s="1686"/>
      <c r="Q20" s="1686"/>
      <c r="R20" s="1686"/>
      <c r="S20" s="1686"/>
      <c r="T20" s="1686"/>
      <c r="U20" s="1686"/>
      <c r="V20" s="1686"/>
      <c r="W20" s="1686"/>
      <c r="X20" s="1686"/>
      <c r="Y20" s="1686"/>
      <c r="Z20" s="480"/>
      <c r="AA20" s="463" t="s">
        <v>1043</v>
      </c>
      <c r="AB20" s="463"/>
      <c r="AC20" s="463"/>
      <c r="AD20" s="463"/>
      <c r="AE20" s="463"/>
      <c r="AF20" s="463"/>
      <c r="AG20" s="463"/>
      <c r="AH20" s="464"/>
      <c r="AI20" s="1895" t="str">
        <f>IF(N20="","取得の有無を入力してください",IF(N20="加入","Ａ","Ｅ"))</f>
        <v>取得の有無を入力してください</v>
      </c>
      <c r="AJ20" s="1896"/>
      <c r="AK20" s="1896"/>
      <c r="AL20" s="1896"/>
      <c r="AM20" s="1896"/>
      <c r="AN20" s="1897"/>
    </row>
    <row r="21" spans="3:45" s="455" customFormat="1" ht="17.25" customHeight="1">
      <c r="C21" s="409" t="str">
        <f t="shared" si="0"/>
        <v>○</v>
      </c>
      <c r="E21" s="408"/>
      <c r="F21" s="408"/>
      <c r="G21" s="408"/>
      <c r="H21" s="408"/>
      <c r="I21" s="408"/>
      <c r="J21" s="408"/>
      <c r="K21" s="453"/>
      <c r="L21" s="453"/>
      <c r="M21" s="453"/>
      <c r="N21" s="453"/>
      <c r="O21" s="453"/>
      <c r="P21" s="453"/>
      <c r="Q21" s="453"/>
      <c r="R21" s="453"/>
      <c r="S21" s="453"/>
      <c r="T21" s="453"/>
      <c r="U21" s="453"/>
      <c r="V21" s="453"/>
      <c r="W21" s="453"/>
      <c r="X21" s="453"/>
      <c r="Y21" s="453"/>
      <c r="Z21" s="453"/>
      <c r="AA21" s="456"/>
      <c r="AB21" s="427"/>
      <c r="AC21" s="427"/>
      <c r="AD21" s="427"/>
      <c r="AE21" s="427"/>
      <c r="AF21" s="396"/>
      <c r="AG21" s="427"/>
      <c r="AH21" s="405"/>
      <c r="AI21" s="485"/>
      <c r="AJ21" s="485"/>
      <c r="AK21" s="485"/>
      <c r="AL21" s="485"/>
      <c r="AM21" s="456"/>
      <c r="AN21" s="456"/>
      <c r="AR21" s="461"/>
      <c r="AS21" s="497"/>
    </row>
    <row r="22" spans="3:45" ht="14.25" hidden="1" thickBot="1">
      <c r="C22" s="494" t="str">
        <f>IF(C5="－","－",IF(①入力票!C10="単体","－","○"))</f>
        <v>－</v>
      </c>
      <c r="E22" s="452" t="s">
        <v>756</v>
      </c>
      <c r="F22" s="408"/>
      <c r="G22" s="408"/>
      <c r="H22" s="408"/>
      <c r="I22" s="408"/>
      <c r="J22" s="408"/>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c r="AM22" s="452"/>
      <c r="AN22" s="452"/>
    </row>
    <row r="23" spans="3:45" ht="17.25" hidden="1" customHeight="1">
      <c r="C23" s="409" t="str">
        <f>$C$22</f>
        <v>－</v>
      </c>
      <c r="E23" s="1891" t="s">
        <v>878</v>
      </c>
      <c r="F23" s="1587" t="s">
        <v>879</v>
      </c>
      <c r="G23" s="1587"/>
      <c r="H23" s="1587"/>
      <c r="I23" s="1587"/>
      <c r="J23" s="1587"/>
      <c r="K23" s="1587"/>
      <c r="L23" s="1587"/>
      <c r="M23" s="1588"/>
      <c r="N23" s="1780" t="str">
        <f>IF('様式7-1'!K45="","様式7-1に入力してください！！",'様式7-1'!K45)</f>
        <v>様式7-1に入力してください！！</v>
      </c>
      <c r="O23" s="1781"/>
      <c r="P23" s="1781"/>
      <c r="Q23" s="1781"/>
      <c r="R23" s="1781"/>
      <c r="S23" s="1781"/>
      <c r="T23" s="1781"/>
      <c r="U23" s="1781"/>
      <c r="V23" s="1781"/>
      <c r="W23" s="1781"/>
      <c r="X23" s="1781"/>
      <c r="Y23" s="1781"/>
      <c r="Z23" s="1781"/>
      <c r="AA23" s="1781"/>
      <c r="AB23" s="1781"/>
      <c r="AC23" s="1781"/>
      <c r="AD23" s="1781"/>
      <c r="AE23" s="1781"/>
      <c r="AF23" s="1781"/>
      <c r="AG23" s="1781"/>
      <c r="AH23" s="1782"/>
      <c r="AI23" s="1892" t="s">
        <v>724</v>
      </c>
      <c r="AJ23" s="1893"/>
      <c r="AK23" s="1893"/>
      <c r="AL23" s="1893"/>
      <c r="AM23" s="1893"/>
      <c r="AN23" s="1894"/>
    </row>
    <row r="24" spans="3:45" ht="34.5" hidden="1" customHeight="1">
      <c r="C24" s="409" t="str">
        <f>$C$22</f>
        <v>－</v>
      </c>
      <c r="E24" s="1891"/>
      <c r="F24" s="1794" t="s">
        <v>880</v>
      </c>
      <c r="G24" s="1881"/>
      <c r="H24" s="1881"/>
      <c r="I24" s="1881"/>
      <c r="J24" s="1881"/>
      <c r="K24" s="1881"/>
      <c r="L24" s="1881"/>
      <c r="M24" s="1881"/>
      <c r="N24" s="1685"/>
      <c r="O24" s="1686"/>
      <c r="P24" s="1686"/>
      <c r="Q24" s="1686"/>
      <c r="R24" s="1686"/>
      <c r="S24" s="1686"/>
      <c r="T24" s="1686"/>
      <c r="U24" s="1686"/>
      <c r="V24" s="1686"/>
      <c r="W24" s="1686"/>
      <c r="X24" s="1686"/>
      <c r="Y24" s="1686"/>
      <c r="Z24" s="480"/>
      <c r="AA24" s="463" t="s">
        <v>1043</v>
      </c>
      <c r="AB24" s="463"/>
      <c r="AC24" s="463"/>
      <c r="AD24" s="463"/>
      <c r="AE24" s="463"/>
      <c r="AF24" s="463"/>
      <c r="AG24" s="463"/>
      <c r="AH24" s="464"/>
      <c r="AI24" s="1895" t="str">
        <f>IF(N24="","取得の有無を入力してください",IF(N24="加入","Ａ","Ｅ"))</f>
        <v>取得の有無を入力してください</v>
      </c>
      <c r="AJ24" s="1896"/>
      <c r="AK24" s="1896"/>
      <c r="AL24" s="1896"/>
      <c r="AM24" s="1896"/>
      <c r="AN24" s="1897"/>
    </row>
    <row r="25" spans="3:45" s="455" customFormat="1" ht="17.25" hidden="1" customHeight="1" thickBot="1">
      <c r="C25" s="409" t="str">
        <f>$C$22</f>
        <v>－</v>
      </c>
      <c r="E25" s="408"/>
      <c r="F25" s="408"/>
      <c r="G25" s="408"/>
      <c r="H25" s="408"/>
      <c r="I25" s="408"/>
      <c r="J25" s="408"/>
      <c r="K25" s="453"/>
      <c r="L25" s="453"/>
      <c r="M25" s="453"/>
      <c r="N25" s="453"/>
      <c r="O25" s="453"/>
      <c r="P25" s="453"/>
      <c r="Q25" s="453"/>
      <c r="R25" s="453"/>
      <c r="S25" s="453"/>
      <c r="T25" s="453"/>
      <c r="U25" s="453"/>
      <c r="V25" s="453"/>
      <c r="W25" s="453"/>
      <c r="X25" s="453"/>
      <c r="Y25" s="453"/>
      <c r="Z25" s="453"/>
      <c r="AA25" s="456"/>
      <c r="AB25" s="427"/>
      <c r="AC25" s="427"/>
      <c r="AD25" s="427"/>
      <c r="AE25" s="427"/>
      <c r="AF25" s="396"/>
      <c r="AG25" s="427"/>
      <c r="AH25" s="405"/>
      <c r="AI25" s="485"/>
      <c r="AJ25" s="485"/>
      <c r="AK25" s="485"/>
      <c r="AL25" s="485"/>
      <c r="AM25" s="456"/>
      <c r="AN25" s="456"/>
      <c r="AR25" s="461"/>
      <c r="AS25" s="497"/>
    </row>
    <row r="26" spans="3:45" ht="14.25" hidden="1" thickBot="1">
      <c r="C26" s="494" t="str">
        <f>IF(C5="－","－",IF(OR(①入力票!C10="単体",①入力票!C10="単体または２社ＪＶ",①入力票!C10="２社ＪＶ"),"－","○"))</f>
        <v>－</v>
      </c>
      <c r="E26" s="452" t="s">
        <v>756</v>
      </c>
      <c r="F26" s="408"/>
      <c r="G26" s="408"/>
      <c r="H26" s="408"/>
      <c r="I26" s="408"/>
      <c r="J26" s="408"/>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52"/>
      <c r="AL26" s="452"/>
      <c r="AM26" s="452"/>
      <c r="AN26" s="452"/>
    </row>
    <row r="27" spans="3:45" ht="17.25" hidden="1" customHeight="1">
      <c r="C27" s="409" t="str">
        <f>$C$26</f>
        <v>－</v>
      </c>
      <c r="E27" s="1891" t="s">
        <v>881</v>
      </c>
      <c r="F27" s="1587" t="s">
        <v>879</v>
      </c>
      <c r="G27" s="1587"/>
      <c r="H27" s="1587"/>
      <c r="I27" s="1587"/>
      <c r="J27" s="1587"/>
      <c r="K27" s="1587"/>
      <c r="L27" s="1587"/>
      <c r="M27" s="1588"/>
      <c r="N27" s="1780" t="str">
        <f>IF('様式7-1'!K71="","様式7-1に入力してください！！",'様式7-1'!K71)</f>
        <v>様式7-1に入力してください！！</v>
      </c>
      <c r="O27" s="1781"/>
      <c r="P27" s="1781"/>
      <c r="Q27" s="1781"/>
      <c r="R27" s="1781"/>
      <c r="S27" s="1781"/>
      <c r="T27" s="1781"/>
      <c r="U27" s="1781"/>
      <c r="V27" s="1781"/>
      <c r="W27" s="1781"/>
      <c r="X27" s="1781"/>
      <c r="Y27" s="1781"/>
      <c r="Z27" s="1781"/>
      <c r="AA27" s="1781"/>
      <c r="AB27" s="1781"/>
      <c r="AC27" s="1781"/>
      <c r="AD27" s="1781"/>
      <c r="AE27" s="1781"/>
      <c r="AF27" s="1781"/>
      <c r="AG27" s="1781"/>
      <c r="AH27" s="1782"/>
      <c r="AI27" s="1892" t="s">
        <v>724</v>
      </c>
      <c r="AJ27" s="1893"/>
      <c r="AK27" s="1893"/>
      <c r="AL27" s="1893"/>
      <c r="AM27" s="1893"/>
      <c r="AN27" s="1894"/>
    </row>
    <row r="28" spans="3:45" ht="34.5" hidden="1" customHeight="1">
      <c r="C28" s="409" t="str">
        <f>$C$26</f>
        <v>－</v>
      </c>
      <c r="E28" s="1891"/>
      <c r="F28" s="1794" t="s">
        <v>880</v>
      </c>
      <c r="G28" s="1881"/>
      <c r="H28" s="1881"/>
      <c r="I28" s="1881"/>
      <c r="J28" s="1881"/>
      <c r="K28" s="1881"/>
      <c r="L28" s="1881"/>
      <c r="M28" s="1881"/>
      <c r="N28" s="1685"/>
      <c r="O28" s="1686"/>
      <c r="P28" s="1686"/>
      <c r="Q28" s="1686"/>
      <c r="R28" s="1686"/>
      <c r="S28" s="1686"/>
      <c r="T28" s="1686"/>
      <c r="U28" s="1686"/>
      <c r="V28" s="1686"/>
      <c r="W28" s="1686"/>
      <c r="X28" s="1686"/>
      <c r="Y28" s="1686"/>
      <c r="Z28" s="480"/>
      <c r="AA28" s="463" t="s">
        <v>1043</v>
      </c>
      <c r="AB28" s="463"/>
      <c r="AC28" s="463"/>
      <c r="AD28" s="463"/>
      <c r="AE28" s="463"/>
      <c r="AF28" s="463"/>
      <c r="AG28" s="463"/>
      <c r="AH28" s="464"/>
      <c r="AI28" s="1895" t="str">
        <f>IF(N28="","取得の有無を入力してください",IF(N28="加入","Ａ","Ｅ"))</f>
        <v>取得の有無を入力してください</v>
      </c>
      <c r="AJ28" s="1896"/>
      <c r="AK28" s="1896"/>
      <c r="AL28" s="1896"/>
      <c r="AM28" s="1896"/>
      <c r="AN28" s="1897"/>
    </row>
    <row r="29" spans="3:45" s="455" customFormat="1" ht="17.25" hidden="1" customHeight="1" thickBot="1">
      <c r="C29" s="409" t="str">
        <f>$C$26</f>
        <v>－</v>
      </c>
      <c r="E29" s="408"/>
      <c r="F29" s="408"/>
      <c r="G29" s="408"/>
      <c r="H29" s="408"/>
      <c r="I29" s="408"/>
      <c r="J29" s="408"/>
      <c r="K29" s="453"/>
      <c r="L29" s="453"/>
      <c r="M29" s="453"/>
      <c r="N29" s="453"/>
      <c r="O29" s="453"/>
      <c r="P29" s="453"/>
      <c r="Q29" s="453"/>
      <c r="R29" s="453"/>
      <c r="S29" s="453"/>
      <c r="T29" s="453"/>
      <c r="U29" s="453"/>
      <c r="V29" s="453"/>
      <c r="W29" s="453"/>
      <c r="X29" s="453"/>
      <c r="Y29" s="453"/>
      <c r="Z29" s="453"/>
      <c r="AA29" s="456"/>
      <c r="AB29" s="427"/>
      <c r="AC29" s="427"/>
      <c r="AD29" s="427"/>
      <c r="AE29" s="427"/>
      <c r="AF29" s="396"/>
      <c r="AG29" s="427"/>
      <c r="AH29" s="405"/>
      <c r="AI29" s="485"/>
      <c r="AJ29" s="485"/>
      <c r="AK29" s="485"/>
      <c r="AL29" s="485"/>
      <c r="AM29" s="456"/>
      <c r="AN29" s="456"/>
      <c r="AR29" s="461"/>
      <c r="AS29" s="497"/>
    </row>
    <row r="30" spans="3:45" ht="14.25" hidden="1" thickBot="1">
      <c r="C30" s="494" t="str">
        <f>IF(C5="－","－",IF(OR(①入力票!C10="４社ＪＶ",①入力票!C10="５社ＪＶ"),"○","－"))</f>
        <v>－</v>
      </c>
      <c r="E30" s="452" t="s">
        <v>756</v>
      </c>
      <c r="F30" s="408"/>
      <c r="G30" s="408"/>
      <c r="H30" s="408"/>
      <c r="I30" s="408"/>
      <c r="J30" s="408"/>
      <c r="K30" s="452"/>
      <c r="L30" s="452"/>
      <c r="M30" s="452"/>
      <c r="N30" s="452"/>
      <c r="O30" s="452"/>
      <c r="P30" s="452"/>
      <c r="Q30" s="452"/>
      <c r="R30" s="452"/>
      <c r="S30" s="452"/>
      <c r="T30" s="452"/>
      <c r="U30" s="452"/>
      <c r="V30" s="452"/>
      <c r="W30" s="452"/>
      <c r="X30" s="452"/>
      <c r="Y30" s="452"/>
      <c r="Z30" s="452"/>
      <c r="AA30" s="452"/>
      <c r="AB30" s="452"/>
      <c r="AC30" s="452"/>
      <c r="AD30" s="452"/>
      <c r="AE30" s="452"/>
      <c r="AF30" s="452"/>
      <c r="AG30" s="452"/>
      <c r="AH30" s="452"/>
      <c r="AI30" s="452"/>
      <c r="AJ30" s="452"/>
      <c r="AK30" s="452"/>
      <c r="AL30" s="452"/>
      <c r="AM30" s="452"/>
      <c r="AN30" s="452"/>
    </row>
    <row r="31" spans="3:45" ht="17.25" hidden="1" customHeight="1">
      <c r="C31" s="409" t="str">
        <f>$C$30</f>
        <v>－</v>
      </c>
      <c r="E31" s="1891" t="s">
        <v>882</v>
      </c>
      <c r="F31" s="1587" t="s">
        <v>879</v>
      </c>
      <c r="G31" s="1587"/>
      <c r="H31" s="1587"/>
      <c r="I31" s="1587"/>
      <c r="J31" s="1587"/>
      <c r="K31" s="1587"/>
      <c r="L31" s="1587"/>
      <c r="M31" s="1588"/>
      <c r="N31" s="1780" t="str">
        <f>IF('様式7-1'!K97="","様式7-1に入力してください！！",'様式7-1'!K97)</f>
        <v>様式7-1に入力してください！！</v>
      </c>
      <c r="O31" s="1781"/>
      <c r="P31" s="1781"/>
      <c r="Q31" s="1781"/>
      <c r="R31" s="1781"/>
      <c r="S31" s="1781"/>
      <c r="T31" s="1781"/>
      <c r="U31" s="1781"/>
      <c r="V31" s="1781"/>
      <c r="W31" s="1781"/>
      <c r="X31" s="1781"/>
      <c r="Y31" s="1781"/>
      <c r="Z31" s="1781"/>
      <c r="AA31" s="1781"/>
      <c r="AB31" s="1781"/>
      <c r="AC31" s="1781"/>
      <c r="AD31" s="1781"/>
      <c r="AE31" s="1781"/>
      <c r="AF31" s="1781"/>
      <c r="AG31" s="1781"/>
      <c r="AH31" s="1782"/>
      <c r="AI31" s="1892" t="s">
        <v>724</v>
      </c>
      <c r="AJ31" s="1893"/>
      <c r="AK31" s="1893"/>
      <c r="AL31" s="1893"/>
      <c r="AM31" s="1893"/>
      <c r="AN31" s="1894"/>
    </row>
    <row r="32" spans="3:45" ht="34.5" hidden="1" customHeight="1">
      <c r="C32" s="409" t="str">
        <f>$C$30</f>
        <v>－</v>
      </c>
      <c r="E32" s="1891"/>
      <c r="F32" s="1794" t="s">
        <v>883</v>
      </c>
      <c r="G32" s="1881"/>
      <c r="H32" s="1881"/>
      <c r="I32" s="1881"/>
      <c r="J32" s="1881"/>
      <c r="K32" s="1881"/>
      <c r="L32" s="1881"/>
      <c r="M32" s="1881"/>
      <c r="N32" s="1685"/>
      <c r="O32" s="1686"/>
      <c r="P32" s="1686"/>
      <c r="Q32" s="1686"/>
      <c r="R32" s="1686"/>
      <c r="S32" s="1686"/>
      <c r="T32" s="1686"/>
      <c r="U32" s="1686"/>
      <c r="V32" s="1686"/>
      <c r="W32" s="1686"/>
      <c r="X32" s="1686"/>
      <c r="Y32" s="1686"/>
      <c r="Z32" s="480"/>
      <c r="AA32" s="463" t="s">
        <v>1043</v>
      </c>
      <c r="AB32" s="463"/>
      <c r="AC32" s="463"/>
      <c r="AD32" s="463"/>
      <c r="AE32" s="463"/>
      <c r="AF32" s="463"/>
      <c r="AG32" s="463"/>
      <c r="AH32" s="464"/>
      <c r="AI32" s="1895" t="str">
        <f>IF(N32="","取得の有無を入力してください",IF(N32="加入","Ａ","Ｅ"))</f>
        <v>取得の有無を入力してください</v>
      </c>
      <c r="AJ32" s="1896"/>
      <c r="AK32" s="1896"/>
      <c r="AL32" s="1896"/>
      <c r="AM32" s="1896"/>
      <c r="AN32" s="1897"/>
    </row>
    <row r="33" spans="3:45" s="455" customFormat="1" ht="17.25" hidden="1" customHeight="1" thickBot="1">
      <c r="C33" s="409" t="str">
        <f>$C$30</f>
        <v>－</v>
      </c>
      <c r="E33" s="408"/>
      <c r="F33" s="408"/>
      <c r="G33" s="408"/>
      <c r="H33" s="408"/>
      <c r="I33" s="408"/>
      <c r="J33" s="408"/>
      <c r="K33" s="453"/>
      <c r="L33" s="453"/>
      <c r="M33" s="453"/>
      <c r="N33" s="453"/>
      <c r="O33" s="453"/>
      <c r="P33" s="453"/>
      <c r="Q33" s="453"/>
      <c r="R33" s="453"/>
      <c r="S33" s="453"/>
      <c r="T33" s="453"/>
      <c r="U33" s="453"/>
      <c r="V33" s="453"/>
      <c r="W33" s="453"/>
      <c r="X33" s="453"/>
      <c r="Y33" s="453"/>
      <c r="Z33" s="453"/>
      <c r="AA33" s="456"/>
      <c r="AB33" s="427"/>
      <c r="AC33" s="427"/>
      <c r="AD33" s="427"/>
      <c r="AE33" s="427"/>
      <c r="AF33" s="396"/>
      <c r="AG33" s="427"/>
      <c r="AH33" s="405"/>
      <c r="AI33" s="485"/>
      <c r="AJ33" s="485"/>
      <c r="AK33" s="485"/>
      <c r="AL33" s="485"/>
      <c r="AM33" s="456"/>
      <c r="AN33" s="456"/>
      <c r="AR33" s="461"/>
      <c r="AS33" s="497"/>
    </row>
    <row r="34" spans="3:45" ht="14.25" hidden="1" thickBot="1">
      <c r="C34" s="494" t="str">
        <f>IF(C5="－","－",IF(①入力票!C10="５社ＪＶ","○","－"))</f>
        <v>－</v>
      </c>
      <c r="E34" s="452" t="s">
        <v>756</v>
      </c>
      <c r="F34" s="408"/>
      <c r="G34" s="408"/>
      <c r="H34" s="408"/>
      <c r="I34" s="408"/>
      <c r="J34" s="408"/>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52"/>
      <c r="AL34" s="452"/>
      <c r="AM34" s="452"/>
      <c r="AN34" s="452"/>
    </row>
    <row r="35" spans="3:45" ht="17.25" hidden="1" customHeight="1">
      <c r="C35" s="409" t="str">
        <f>$C$34</f>
        <v>－</v>
      </c>
      <c r="E35" s="1891" t="s">
        <v>884</v>
      </c>
      <c r="F35" s="1587" t="s">
        <v>879</v>
      </c>
      <c r="G35" s="1587"/>
      <c r="H35" s="1587"/>
      <c r="I35" s="1587"/>
      <c r="J35" s="1587"/>
      <c r="K35" s="1587"/>
      <c r="L35" s="1587"/>
      <c r="M35" s="1588"/>
      <c r="N35" s="1780" t="str">
        <f>IF('様式7-1'!K123="","様式7-1に入力してください！！",'様式7-1'!K123)</f>
        <v>様式7-1に入力してください！！</v>
      </c>
      <c r="O35" s="1781"/>
      <c r="P35" s="1781"/>
      <c r="Q35" s="1781"/>
      <c r="R35" s="1781"/>
      <c r="S35" s="1781"/>
      <c r="T35" s="1781"/>
      <c r="U35" s="1781"/>
      <c r="V35" s="1781"/>
      <c r="W35" s="1781"/>
      <c r="X35" s="1781"/>
      <c r="Y35" s="1781"/>
      <c r="Z35" s="1781"/>
      <c r="AA35" s="1781"/>
      <c r="AB35" s="1781"/>
      <c r="AC35" s="1781"/>
      <c r="AD35" s="1781"/>
      <c r="AE35" s="1781"/>
      <c r="AF35" s="1781"/>
      <c r="AG35" s="1781"/>
      <c r="AH35" s="1782"/>
      <c r="AI35" s="1892" t="s">
        <v>724</v>
      </c>
      <c r="AJ35" s="1893"/>
      <c r="AK35" s="1893"/>
      <c r="AL35" s="1893"/>
      <c r="AM35" s="1893"/>
      <c r="AN35" s="1894"/>
    </row>
    <row r="36" spans="3:45" ht="34.5" hidden="1" customHeight="1">
      <c r="C36" s="409" t="str">
        <f>$C$34</f>
        <v>－</v>
      </c>
      <c r="E36" s="1891"/>
      <c r="F36" s="1794" t="s">
        <v>880</v>
      </c>
      <c r="G36" s="1881"/>
      <c r="H36" s="1881"/>
      <c r="I36" s="1881"/>
      <c r="J36" s="1881"/>
      <c r="K36" s="1881"/>
      <c r="L36" s="1881"/>
      <c r="M36" s="1881"/>
      <c r="N36" s="1685"/>
      <c r="O36" s="1686"/>
      <c r="P36" s="1686"/>
      <c r="Q36" s="1686"/>
      <c r="R36" s="1686"/>
      <c r="S36" s="1686"/>
      <c r="T36" s="1686"/>
      <c r="U36" s="1686"/>
      <c r="V36" s="1686"/>
      <c r="W36" s="1686"/>
      <c r="X36" s="1686"/>
      <c r="Y36" s="1686"/>
      <c r="Z36" s="480"/>
      <c r="AA36" s="463" t="s">
        <v>1043</v>
      </c>
      <c r="AB36" s="463"/>
      <c r="AC36" s="463"/>
      <c r="AD36" s="463"/>
      <c r="AE36" s="463"/>
      <c r="AF36" s="463"/>
      <c r="AG36" s="463"/>
      <c r="AH36" s="464"/>
      <c r="AI36" s="1895" t="str">
        <f>IF(N36="","取得の有無を入力してください",IF(N36="加入","Ａ","Ｅ"))</f>
        <v>取得の有無を入力してください</v>
      </c>
      <c r="AJ36" s="1896"/>
      <c r="AK36" s="1896"/>
      <c r="AL36" s="1896"/>
      <c r="AM36" s="1896"/>
      <c r="AN36" s="1897"/>
    </row>
    <row r="37" spans="3:45" s="455" customFormat="1" ht="17.25" hidden="1" customHeight="1">
      <c r="C37" s="409" t="str">
        <f>$C$34</f>
        <v>－</v>
      </c>
      <c r="E37" s="408"/>
      <c r="F37" s="408"/>
      <c r="G37" s="408"/>
      <c r="H37" s="408"/>
      <c r="I37" s="408"/>
      <c r="J37" s="408"/>
      <c r="K37" s="453"/>
      <c r="L37" s="453"/>
      <c r="M37" s="453"/>
      <c r="N37" s="453"/>
      <c r="O37" s="453"/>
      <c r="P37" s="453"/>
      <c r="Q37" s="453"/>
      <c r="R37" s="453"/>
      <c r="S37" s="453"/>
      <c r="T37" s="453"/>
      <c r="U37" s="453"/>
      <c r="V37" s="453"/>
      <c r="W37" s="453"/>
      <c r="X37" s="453"/>
      <c r="Y37" s="453"/>
      <c r="Z37" s="453"/>
      <c r="AA37" s="456"/>
      <c r="AB37" s="427"/>
      <c r="AC37" s="427"/>
      <c r="AD37" s="427"/>
      <c r="AE37" s="427"/>
      <c r="AF37" s="396"/>
      <c r="AG37" s="427"/>
      <c r="AH37" s="405"/>
      <c r="AI37" s="485"/>
      <c r="AJ37" s="485"/>
      <c r="AK37" s="485"/>
      <c r="AL37" s="485"/>
      <c r="AM37" s="456"/>
      <c r="AN37" s="456"/>
      <c r="AR37" s="461"/>
      <c r="AS37" s="497"/>
    </row>
    <row r="38" spans="3:45" ht="13.5">
      <c r="C38" s="409"/>
      <c r="E38" s="408"/>
      <c r="F38" s="408"/>
      <c r="G38" s="408"/>
      <c r="H38" s="408"/>
      <c r="I38" s="453"/>
      <c r="J38" s="453"/>
      <c r="K38" s="453"/>
      <c r="L38" s="453"/>
      <c r="M38" s="453"/>
      <c r="N38" s="453"/>
      <c r="O38" s="453"/>
      <c r="P38" s="453"/>
      <c r="Q38" s="453"/>
      <c r="R38" s="453"/>
      <c r="S38" s="453"/>
      <c r="T38" s="453"/>
      <c r="U38" s="453"/>
      <c r="V38" s="453"/>
      <c r="W38" s="453"/>
      <c r="X38" s="453"/>
      <c r="Y38" s="453"/>
      <c r="Z38" s="453"/>
      <c r="AA38" s="452"/>
      <c r="AB38" s="427"/>
      <c r="AC38" s="427"/>
      <c r="AD38" s="427"/>
      <c r="AI38" s="485"/>
      <c r="AJ38" s="485"/>
      <c r="AK38" s="485"/>
      <c r="AL38" s="485"/>
      <c r="AN38" s="452"/>
    </row>
    <row r="39" spans="3:45" ht="13.5">
      <c r="C39" s="409"/>
      <c r="E39" s="408"/>
      <c r="F39" s="408"/>
      <c r="G39" s="408"/>
      <c r="H39" s="408"/>
      <c r="I39" s="453"/>
      <c r="J39" s="453"/>
      <c r="K39" s="453"/>
      <c r="L39" s="453"/>
      <c r="M39" s="453"/>
      <c r="N39" s="453"/>
      <c r="O39" s="453"/>
      <c r="P39" s="453"/>
      <c r="Q39" s="453"/>
      <c r="R39" s="453"/>
      <c r="S39" s="453"/>
      <c r="T39" s="453"/>
      <c r="U39" s="453"/>
      <c r="AB39" s="427"/>
      <c r="AC39" s="427"/>
      <c r="AD39" s="427"/>
      <c r="AG39" s="427"/>
      <c r="AI39" s="452"/>
      <c r="AJ39" s="452"/>
      <c r="AK39" s="452"/>
      <c r="AL39" s="452"/>
      <c r="AM39" s="452"/>
      <c r="AN39" s="452"/>
    </row>
    <row r="40" spans="3:45" ht="13.5">
      <c r="C40" s="409"/>
      <c r="E40" s="408"/>
      <c r="F40" s="408"/>
      <c r="G40" s="408"/>
      <c r="H40" s="408"/>
      <c r="I40" s="453"/>
      <c r="J40" s="453"/>
      <c r="K40" s="453"/>
      <c r="L40" s="453"/>
      <c r="M40" s="453"/>
      <c r="N40" s="453"/>
      <c r="O40" s="453"/>
      <c r="P40" s="453"/>
      <c r="Q40" s="453"/>
      <c r="R40" s="453"/>
      <c r="S40" s="453"/>
      <c r="T40" s="453"/>
      <c r="U40" s="453"/>
      <c r="V40" s="453"/>
      <c r="W40" s="453"/>
      <c r="X40" s="453"/>
      <c r="Y40" s="453"/>
      <c r="Z40" s="453"/>
      <c r="AA40" s="452"/>
      <c r="AB40" s="427"/>
      <c r="AC40" s="427"/>
      <c r="AD40" s="427"/>
      <c r="AF40" s="427"/>
      <c r="AG40" s="427"/>
      <c r="AI40" s="452"/>
      <c r="AJ40" s="452"/>
      <c r="AK40" s="452"/>
      <c r="AL40" s="452"/>
      <c r="AM40" s="452"/>
      <c r="AN40" s="452"/>
    </row>
    <row r="41" spans="3:45" ht="13.5">
      <c r="C41" s="409"/>
      <c r="E41" s="408"/>
      <c r="F41" s="408"/>
      <c r="G41" s="408"/>
      <c r="H41" s="408"/>
      <c r="I41" s="453"/>
      <c r="J41" s="453"/>
      <c r="K41" s="453"/>
      <c r="L41" s="453"/>
      <c r="M41" s="453"/>
      <c r="N41" s="453"/>
      <c r="O41" s="453"/>
      <c r="P41" s="453"/>
      <c r="Q41" s="453"/>
      <c r="R41" s="453"/>
      <c r="S41" s="453"/>
      <c r="T41" s="453"/>
      <c r="U41" s="453"/>
      <c r="V41" s="453"/>
      <c r="W41" s="453"/>
      <c r="X41" s="453"/>
      <c r="Y41" s="453"/>
      <c r="Z41" s="453"/>
      <c r="AA41" s="452"/>
      <c r="AB41" s="427"/>
      <c r="AC41" s="427"/>
      <c r="AD41" s="427"/>
      <c r="AF41" s="427"/>
      <c r="AG41" s="427"/>
      <c r="AI41" s="452"/>
      <c r="AJ41" s="452"/>
      <c r="AK41" s="452"/>
      <c r="AL41" s="452"/>
      <c r="AM41" s="452"/>
      <c r="AN41" s="452"/>
    </row>
  </sheetData>
  <sheetProtection algorithmName="SHA-512" hashValue="B9wvLjIgRlGaCLAjhEI08fIeyRUe6hY1r3JFzNwy0YFlccZT+M1yq53tbzV578J8xE9cVt6fVw0Mb67YVQxYVw==" saltValue="Dlwsmthvr2JWUOWPkrmhuA==" spinCount="100000" sheet="1" objects="1" scenarios="1"/>
  <autoFilter ref="C3:C37" xr:uid="{00000000-0009-0000-0000-00000F000000}">
    <filterColumn colId="0">
      <filters>
        <filter val="○"/>
      </filters>
    </filterColumn>
  </autoFilter>
  <mergeCells count="49">
    <mergeCell ref="D4:AO4"/>
    <mergeCell ref="E8:J9"/>
    <mergeCell ref="K8:AN9"/>
    <mergeCell ref="E10:J11"/>
    <mergeCell ref="K10:AN11"/>
    <mergeCell ref="Z6:AJ6"/>
    <mergeCell ref="AK6:AN6"/>
    <mergeCell ref="F15:J15"/>
    <mergeCell ref="L15:M15"/>
    <mergeCell ref="O15:P15"/>
    <mergeCell ref="R15:S15"/>
    <mergeCell ref="W15:AE15"/>
    <mergeCell ref="F16:J16"/>
    <mergeCell ref="K16:AN16"/>
    <mergeCell ref="E19:E20"/>
    <mergeCell ref="F19:M19"/>
    <mergeCell ref="N19:AH19"/>
    <mergeCell ref="AI19:AN19"/>
    <mergeCell ref="F20:M20"/>
    <mergeCell ref="AI20:AN20"/>
    <mergeCell ref="N20:Y20"/>
    <mergeCell ref="E23:E24"/>
    <mergeCell ref="F23:M23"/>
    <mergeCell ref="N23:AH23"/>
    <mergeCell ref="AI23:AN23"/>
    <mergeCell ref="F24:M24"/>
    <mergeCell ref="AI24:AN24"/>
    <mergeCell ref="N24:Y24"/>
    <mergeCell ref="E27:E28"/>
    <mergeCell ref="F27:M27"/>
    <mergeCell ref="N27:AH27"/>
    <mergeCell ref="AI27:AN27"/>
    <mergeCell ref="F28:M28"/>
    <mergeCell ref="AI28:AN28"/>
    <mergeCell ref="N28:Y28"/>
    <mergeCell ref="E31:E32"/>
    <mergeCell ref="F31:M31"/>
    <mergeCell ref="N31:AH31"/>
    <mergeCell ref="AI31:AN31"/>
    <mergeCell ref="F32:M32"/>
    <mergeCell ref="AI32:AN32"/>
    <mergeCell ref="N32:Y32"/>
    <mergeCell ref="E35:E36"/>
    <mergeCell ref="F35:M35"/>
    <mergeCell ref="N35:AH35"/>
    <mergeCell ref="AI35:AN35"/>
    <mergeCell ref="F36:M36"/>
    <mergeCell ref="AI36:AN36"/>
    <mergeCell ref="N36:Y36"/>
  </mergeCells>
  <phoneticPr fontId="68"/>
  <conditionalFormatting sqref="D22:AO25">
    <cfRule type="expression" dxfId="28" priority="2" stopIfTrue="1">
      <formula>$AS$8="単体"</formula>
    </cfRule>
  </conditionalFormatting>
  <conditionalFormatting sqref="D26:AO29">
    <cfRule type="expression" dxfId="27" priority="1" stopIfTrue="1">
      <formula>$AS$9="２社ＪＶ"</formula>
    </cfRule>
  </conditionalFormatting>
  <dataValidations count="2">
    <dataValidation imeMode="on" allowBlank="1" showInputMessage="1" showErrorMessage="1" sqref="N19:AH19 N23:AH23 N27:AH27 N31:AH31 N35:AH35" xr:uid="{00000000-0002-0000-0F00-000000000000}"/>
    <dataValidation type="list" allowBlank="1" showInputMessage="1" showErrorMessage="1" sqref="N20:Y20 N24:Y24 N28:Y28 N32:Y32 N36:Y36" xr:uid="{00000000-0002-0000-0F00-000001000000}">
      <formula1>"加入,非加入"</formula1>
    </dataValidation>
  </dataValidations>
  <pageMargins left="0.70866141732283472" right="0.70866141732283472" top="0.74803149606299213" bottom="0.74803149606299213" header="0.31496062992125984" footer="0.31496062992125984"/>
  <pageSetup paperSize="9" scale="9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indexed="43"/>
    <pageSetUpPr fitToPage="1"/>
  </sheetPr>
  <dimension ref="A3:BJ100"/>
  <sheetViews>
    <sheetView showGridLines="0" view="pageBreakPreview" zoomScaleNormal="100" zoomScaleSheetLayoutView="100" workbookViewId="0"/>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396" hidden="1" customWidth="1" outlineLevel="1"/>
    <col min="44" max="44" width="6.25" style="396" hidden="1" customWidth="1" outlineLevel="1"/>
    <col min="45" max="45" width="8.875" style="396" hidden="1" customWidth="1" outlineLevel="1"/>
    <col min="46" max="46" width="16.125" style="396" hidden="1" customWidth="1" outlineLevel="1"/>
    <col min="47" max="47" width="9.125" style="396" hidden="1" customWidth="1" outlineLevel="1"/>
    <col min="48" max="48" width="17.125" style="396" hidden="1" customWidth="1" outlineLevel="1"/>
    <col min="49" max="49" width="6.75" style="396" hidden="1" customWidth="1" outlineLevel="1"/>
    <col min="50" max="53" width="7.25" style="396" hidden="1" customWidth="1" outlineLevel="1"/>
    <col min="54" max="61" width="2.5" style="396" hidden="1" customWidth="1" outlineLevel="1"/>
    <col min="62" max="62" width="2.5" style="396" collapsed="1"/>
    <col min="63" max="16384" width="2.5" style="396"/>
  </cols>
  <sheetData>
    <row r="3" spans="3:46">
      <c r="C3" s="395" t="s">
        <v>667</v>
      </c>
    </row>
    <row r="4" spans="3:46" ht="21">
      <c r="C4" s="395" t="s">
        <v>71</v>
      </c>
      <c r="D4" s="1554" t="str">
        <f>IF(C5="－","対象外","対象")</f>
        <v>対象</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46" s="399" customFormat="1" ht="22.5" customHeight="1">
      <c r="C5" s="412" t="str">
        <f>IF(①入力票!K42="○","○","－")</f>
        <v>○</v>
      </c>
      <c r="E5" s="400"/>
      <c r="Y5" s="401"/>
      <c r="Z5" s="402" t="s">
        <v>469</v>
      </c>
      <c r="AA5" s="403"/>
      <c r="AB5" s="403"/>
      <c r="AC5" s="403"/>
      <c r="AD5" s="403"/>
      <c r="AE5" s="403"/>
      <c r="AF5" s="403"/>
      <c r="AG5" s="403"/>
      <c r="AH5" s="403"/>
      <c r="AI5" s="403"/>
      <c r="AJ5" s="403"/>
      <c r="AK5" s="403"/>
      <c r="AL5" s="403"/>
      <c r="AM5" s="403"/>
      <c r="AN5" s="404" t="s">
        <v>885</v>
      </c>
      <c r="AO5" s="401"/>
    </row>
    <row r="6" spans="3:46" s="399" customFormat="1" ht="17.25" customHeight="1">
      <c r="C6" s="409" t="str">
        <f>+$C$5</f>
        <v>○</v>
      </c>
      <c r="E6" s="449" t="s">
        <v>886</v>
      </c>
      <c r="Z6" s="1761" t="str">
        <f>IF(①入力票!C10="単体","単体","ＪＶの場合，構成員数：")</f>
        <v>単体</v>
      </c>
      <c r="AA6" s="1761"/>
      <c r="AB6" s="1761"/>
      <c r="AC6" s="1761"/>
      <c r="AD6" s="1761"/>
      <c r="AE6" s="1761"/>
      <c r="AF6" s="1761"/>
      <c r="AG6" s="1761"/>
      <c r="AH6" s="1761"/>
      <c r="AI6" s="1761"/>
      <c r="AJ6" s="1761"/>
      <c r="AK6" s="1911" t="str">
        <f>IF(①入力票!C10="単体","",IF(①入力票!C10="単体または２社ＪＶ","２社ＪＶ",①入力票!C10))</f>
        <v/>
      </c>
      <c r="AL6" s="1911"/>
      <c r="AM6" s="1911"/>
      <c r="AN6" s="1911"/>
      <c r="AO6" s="401"/>
    </row>
    <row r="7" spans="3:46" ht="11.25" customHeight="1">
      <c r="C7" s="409" t="str">
        <f t="shared" ref="C7:C69" si="0">+$C$5</f>
        <v>○</v>
      </c>
      <c r="E7" s="1630" t="s">
        <v>670</v>
      </c>
      <c r="F7" s="1631"/>
      <c r="G7" s="1631"/>
      <c r="H7" s="1631"/>
      <c r="I7" s="1631"/>
      <c r="J7" s="1650"/>
      <c r="K7" s="1652" t="str">
        <f>①入力票!C6</f>
        <v>別府系送水管布設工事（その１）</v>
      </c>
      <c r="L7" s="1653"/>
      <c r="M7" s="1653"/>
      <c r="N7" s="1653"/>
      <c r="O7" s="1653"/>
      <c r="P7" s="1653"/>
      <c r="Q7" s="1653"/>
      <c r="R7" s="1653"/>
      <c r="S7" s="1653"/>
      <c r="T7" s="1653"/>
      <c r="U7" s="1653"/>
      <c r="V7" s="1653"/>
      <c r="W7" s="1653"/>
      <c r="X7" s="1653"/>
      <c r="Y7" s="1653"/>
      <c r="Z7" s="1653"/>
      <c r="AA7" s="1653"/>
      <c r="AB7" s="1653"/>
      <c r="AC7" s="1653"/>
      <c r="AD7" s="1653"/>
      <c r="AE7" s="1653"/>
      <c r="AF7" s="1653"/>
      <c r="AG7" s="1653"/>
      <c r="AH7" s="1653"/>
      <c r="AI7" s="1653"/>
      <c r="AJ7" s="1653"/>
      <c r="AK7" s="1653"/>
      <c r="AL7" s="1653"/>
      <c r="AM7" s="1653"/>
      <c r="AN7" s="1654"/>
      <c r="AS7" s="405"/>
      <c r="AT7" s="405"/>
    </row>
    <row r="8" spans="3:46" ht="11.25" customHeight="1">
      <c r="C8" s="409" t="str">
        <f t="shared" si="0"/>
        <v>○</v>
      </c>
      <c r="E8" s="1757"/>
      <c r="F8" s="1758"/>
      <c r="G8" s="1758"/>
      <c r="H8" s="1758"/>
      <c r="I8" s="1758"/>
      <c r="J8" s="1759"/>
      <c r="K8" s="1655" t="s">
        <v>794</v>
      </c>
      <c r="L8" s="1656"/>
      <c r="M8" s="1656"/>
      <c r="N8" s="1656"/>
      <c r="O8" s="1656"/>
      <c r="P8" s="1656"/>
      <c r="Q8" s="1656"/>
      <c r="R8" s="1656"/>
      <c r="S8" s="1656"/>
      <c r="T8" s="1656"/>
      <c r="U8" s="1656"/>
      <c r="V8" s="1656"/>
      <c r="W8" s="1656"/>
      <c r="X8" s="1656"/>
      <c r="Y8" s="1656"/>
      <c r="Z8" s="1656"/>
      <c r="AA8" s="1656"/>
      <c r="AB8" s="1656"/>
      <c r="AC8" s="1656"/>
      <c r="AD8" s="1656"/>
      <c r="AE8" s="1656"/>
      <c r="AF8" s="1656"/>
      <c r="AG8" s="1656"/>
      <c r="AH8" s="1656"/>
      <c r="AI8" s="1656"/>
      <c r="AJ8" s="1656"/>
      <c r="AK8" s="1656"/>
      <c r="AL8" s="1656"/>
      <c r="AM8" s="1656"/>
      <c r="AN8" s="1657"/>
      <c r="AS8" s="405"/>
      <c r="AT8" s="405"/>
    </row>
    <row r="9" spans="3:46" ht="12" customHeight="1">
      <c r="C9" s="409" t="str">
        <f t="shared" si="0"/>
        <v>○</v>
      </c>
      <c r="E9" s="1630" t="s">
        <v>747</v>
      </c>
      <c r="F9" s="1631"/>
      <c r="G9" s="1631"/>
      <c r="H9" s="1631"/>
      <c r="I9" s="1631"/>
      <c r="J9" s="1650"/>
      <c r="K9" s="1652" t="str">
        <f>IF(様式1!U65="","様式１へ入力！",様式1!U65)</f>
        <v>様式１へ入力！</v>
      </c>
      <c r="L9" s="1653"/>
      <c r="M9" s="1653"/>
      <c r="N9" s="1653"/>
      <c r="O9" s="1653"/>
      <c r="P9" s="1653"/>
      <c r="Q9" s="1653"/>
      <c r="R9" s="1653"/>
      <c r="S9" s="1653"/>
      <c r="T9" s="1653"/>
      <c r="U9" s="1653"/>
      <c r="V9" s="1653"/>
      <c r="W9" s="1653"/>
      <c r="X9" s="1653"/>
      <c r="Y9" s="1653"/>
      <c r="Z9" s="1653"/>
      <c r="AA9" s="1653"/>
      <c r="AB9" s="1653"/>
      <c r="AC9" s="1653"/>
      <c r="AD9" s="1653"/>
      <c r="AE9" s="1653"/>
      <c r="AF9" s="1653"/>
      <c r="AG9" s="1653"/>
      <c r="AH9" s="1653"/>
      <c r="AI9" s="1653"/>
      <c r="AJ9" s="1653"/>
      <c r="AK9" s="1653"/>
      <c r="AL9" s="1653"/>
      <c r="AM9" s="1653"/>
      <c r="AN9" s="1654"/>
    </row>
    <row r="10" spans="3:46" ht="12" customHeight="1">
      <c r="C10" s="409" t="str">
        <f t="shared" si="0"/>
        <v>○</v>
      </c>
      <c r="E10" s="1632"/>
      <c r="F10" s="1633"/>
      <c r="G10" s="1633"/>
      <c r="H10" s="1633"/>
      <c r="I10" s="1633"/>
      <c r="J10" s="1651"/>
      <c r="K10" s="1655"/>
      <c r="L10" s="1656"/>
      <c r="M10" s="1656"/>
      <c r="N10" s="1656"/>
      <c r="O10" s="1656"/>
      <c r="P10" s="1656"/>
      <c r="Q10" s="1656"/>
      <c r="R10" s="1656"/>
      <c r="S10" s="1656"/>
      <c r="T10" s="1656"/>
      <c r="U10" s="1656"/>
      <c r="V10" s="1656"/>
      <c r="W10" s="1656"/>
      <c r="X10" s="1656"/>
      <c r="Y10" s="1656"/>
      <c r="Z10" s="1656"/>
      <c r="AA10" s="1656"/>
      <c r="AB10" s="1656"/>
      <c r="AC10" s="1656"/>
      <c r="AD10" s="1656"/>
      <c r="AE10" s="1656"/>
      <c r="AF10" s="1656"/>
      <c r="AG10" s="1656"/>
      <c r="AH10" s="1656"/>
      <c r="AI10" s="1656"/>
      <c r="AJ10" s="1656"/>
      <c r="AK10" s="1656"/>
      <c r="AL10" s="1656"/>
      <c r="AM10" s="1656"/>
      <c r="AN10" s="1657"/>
    </row>
    <row r="11" spans="3:46" ht="3.75" customHeight="1">
      <c r="C11" s="409" t="str">
        <f t="shared" si="0"/>
        <v>○</v>
      </c>
      <c r="E11" s="408"/>
      <c r="F11" s="408"/>
      <c r="G11" s="408"/>
      <c r="H11" s="408"/>
      <c r="I11" s="408"/>
      <c r="J11" s="408"/>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row>
    <row r="12" spans="3:46" ht="13.5">
      <c r="C12" s="409" t="str">
        <f t="shared" si="0"/>
        <v>○</v>
      </c>
      <c r="E12" s="453" t="s">
        <v>887</v>
      </c>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46" ht="13.5">
      <c r="C13" s="409" t="str">
        <f t="shared" si="0"/>
        <v>○</v>
      </c>
      <c r="E13" s="453" t="s">
        <v>888</v>
      </c>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46" ht="13.5">
      <c r="C14" s="409" t="str">
        <f t="shared" si="0"/>
        <v>○</v>
      </c>
      <c r="E14" s="453" t="s">
        <v>889</v>
      </c>
      <c r="G14" s="408"/>
      <c r="H14" s="408"/>
      <c r="I14" s="408"/>
      <c r="J14" s="408"/>
      <c r="K14" s="452"/>
      <c r="L14" s="452"/>
      <c r="M14" s="452"/>
      <c r="N14" s="452"/>
      <c r="O14" s="452"/>
      <c r="P14" s="452"/>
      <c r="Q14" s="452"/>
      <c r="R14" s="452"/>
      <c r="S14" s="452"/>
      <c r="T14" s="452"/>
      <c r="U14" s="452"/>
      <c r="V14" s="452"/>
      <c r="W14" s="452"/>
      <c r="X14" s="452"/>
      <c r="Y14" s="452"/>
      <c r="Z14" s="452"/>
      <c r="AA14" s="452"/>
      <c r="AB14" s="452"/>
      <c r="AC14" s="452"/>
      <c r="AD14" s="452"/>
      <c r="AE14" s="452"/>
      <c r="AF14" s="452"/>
      <c r="AG14" s="452"/>
      <c r="AH14" s="452"/>
      <c r="AI14" s="452"/>
      <c r="AJ14" s="452"/>
      <c r="AK14" s="452"/>
      <c r="AL14" s="452"/>
      <c r="AM14" s="452"/>
      <c r="AN14" s="452"/>
    </row>
    <row r="15" spans="3:46" ht="13.5">
      <c r="C15" s="409" t="str">
        <f t="shared" si="0"/>
        <v>○</v>
      </c>
      <c r="E15" s="453" t="s">
        <v>890</v>
      </c>
      <c r="G15" s="408"/>
      <c r="H15" s="408"/>
      <c r="I15" s="408"/>
      <c r="J15" s="408"/>
      <c r="K15" s="452"/>
      <c r="L15" s="452"/>
      <c r="M15" s="452"/>
      <c r="N15" s="452"/>
      <c r="O15" s="452"/>
      <c r="P15" s="452"/>
      <c r="Q15" s="452"/>
      <c r="R15" s="452"/>
      <c r="S15" s="452"/>
      <c r="T15" s="452"/>
      <c r="U15" s="452"/>
      <c r="V15" s="452"/>
      <c r="W15" s="452"/>
      <c r="X15" s="452"/>
      <c r="Y15" s="452"/>
      <c r="Z15" s="452"/>
      <c r="AA15" s="452"/>
      <c r="AB15" s="452"/>
      <c r="AC15" s="452"/>
      <c r="AD15" s="452"/>
      <c r="AE15" s="452"/>
      <c r="AF15" s="452"/>
      <c r="AG15" s="452"/>
      <c r="AH15" s="452"/>
      <c r="AI15" s="452"/>
      <c r="AJ15" s="452"/>
      <c r="AK15" s="452"/>
      <c r="AL15" s="452"/>
      <c r="AM15" s="452"/>
      <c r="AN15" s="452"/>
    </row>
    <row r="16" spans="3:46" ht="14.25" thickBot="1">
      <c r="C16" s="409" t="str">
        <f t="shared" si="0"/>
        <v>○</v>
      </c>
      <c r="E16" s="453" t="s">
        <v>891</v>
      </c>
      <c r="G16" s="408"/>
      <c r="H16" s="408"/>
      <c r="I16" s="408"/>
      <c r="J16" s="408"/>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c r="AI16" s="452"/>
      <c r="AJ16" s="452"/>
      <c r="AK16" s="452"/>
      <c r="AL16" s="452"/>
      <c r="AM16" s="452"/>
      <c r="AN16" s="452"/>
    </row>
    <row r="17" spans="3:55" ht="18.75" customHeight="1">
      <c r="C17" s="409" t="str">
        <f t="shared" si="0"/>
        <v>○</v>
      </c>
      <c r="E17" s="408"/>
      <c r="F17" s="1900" t="s">
        <v>892</v>
      </c>
      <c r="G17" s="1901"/>
      <c r="H17" s="1901"/>
      <c r="I17" s="1901"/>
      <c r="J17" s="1902"/>
      <c r="K17" s="1903" t="s">
        <v>893</v>
      </c>
      <c r="L17" s="1904"/>
      <c r="M17" s="1904"/>
      <c r="N17" s="1904"/>
      <c r="O17" s="1904"/>
      <c r="P17" s="1904"/>
      <c r="Q17" s="1904"/>
      <c r="R17" s="1904"/>
      <c r="S17" s="1904"/>
      <c r="T17" s="1904"/>
      <c r="U17" s="1904"/>
      <c r="V17" s="1904"/>
      <c r="W17" s="1904"/>
      <c r="X17" s="1904"/>
      <c r="Y17" s="1904"/>
      <c r="Z17" s="1904"/>
      <c r="AA17" s="1904"/>
      <c r="AB17" s="1904"/>
      <c r="AC17" s="1905" t="s">
        <v>894</v>
      </c>
      <c r="AD17" s="1906"/>
      <c r="AE17" s="1906"/>
      <c r="AF17" s="1906"/>
      <c r="AG17" s="1906"/>
      <c r="AH17" s="1906"/>
      <c r="AI17" s="1906"/>
      <c r="AJ17" s="1906"/>
      <c r="AK17" s="1906"/>
      <c r="AL17" s="1906"/>
      <c r="AM17" s="1906"/>
      <c r="AN17" s="1907"/>
      <c r="AQ17" s="461"/>
      <c r="AR17" s="461"/>
      <c r="AS17" s="461"/>
      <c r="AT17" s="405"/>
      <c r="AU17" s="405"/>
      <c r="AV17" s="405"/>
      <c r="AW17" s="405"/>
      <c r="AX17" s="405"/>
      <c r="AY17" s="405"/>
      <c r="AZ17" s="405"/>
      <c r="BA17" s="405"/>
      <c r="BB17" s="405"/>
      <c r="BC17" s="405"/>
    </row>
    <row r="18" spans="3:55" ht="18.75" customHeight="1">
      <c r="C18" s="409" t="str">
        <f t="shared" si="0"/>
        <v>○</v>
      </c>
      <c r="E18" s="408"/>
      <c r="F18" s="1836" t="s">
        <v>856</v>
      </c>
      <c r="G18" s="1837"/>
      <c r="H18" s="1837"/>
      <c r="I18" s="1837"/>
      <c r="J18" s="1837"/>
      <c r="K18" s="667" t="s">
        <v>1147</v>
      </c>
      <c r="L18" s="1908">
        <f>①入力票!D8</f>
        <v>8</v>
      </c>
      <c r="M18" s="1908"/>
      <c r="N18" s="529" t="s">
        <v>5</v>
      </c>
      <c r="O18" s="1908">
        <f>①入力票!F8</f>
        <v>8</v>
      </c>
      <c r="P18" s="1908"/>
      <c r="Q18" s="529" t="s">
        <v>493</v>
      </c>
      <c r="R18" s="1908">
        <f>①入力票!H8</f>
        <v>28</v>
      </c>
      <c r="S18" s="1908"/>
      <c r="T18" s="1909" t="s">
        <v>7</v>
      </c>
      <c r="U18" s="1909"/>
      <c r="V18" s="1909"/>
      <c r="W18" s="1909"/>
      <c r="X18" s="1909"/>
      <c r="Y18" s="1909"/>
      <c r="Z18" s="1909"/>
      <c r="AA18" s="1909"/>
      <c r="AB18" s="1909"/>
      <c r="AC18" s="1909"/>
      <c r="AD18" s="1909"/>
      <c r="AE18" s="1909"/>
      <c r="AF18" s="1909"/>
      <c r="AG18" s="1909"/>
      <c r="AH18" s="1909"/>
      <c r="AI18" s="1909"/>
      <c r="AJ18" s="1909"/>
      <c r="AK18" s="1909"/>
      <c r="AL18" s="1909"/>
      <c r="AM18" s="1909"/>
      <c r="AN18" s="1910"/>
      <c r="AQ18" s="461"/>
      <c r="AR18" s="461"/>
      <c r="AT18" s="471" t="s">
        <v>928</v>
      </c>
      <c r="AU18" s="471">
        <f>L18+2018</f>
        <v>2026</v>
      </c>
      <c r="AV18" s="478">
        <f>DATE(0,O18,R18)</f>
        <v>241</v>
      </c>
      <c r="AW18" s="405"/>
      <c r="AX18" s="405"/>
      <c r="AY18" s="405"/>
      <c r="AZ18" s="405"/>
      <c r="BA18" s="405"/>
      <c r="BB18" s="405"/>
      <c r="BC18" s="405"/>
    </row>
    <row r="19" spans="3:55" ht="18.75" customHeight="1" thickBot="1">
      <c r="C19" s="409" t="str">
        <f t="shared" si="0"/>
        <v>○</v>
      </c>
      <c r="E19" s="408"/>
      <c r="F19" s="1912" t="s">
        <v>754</v>
      </c>
      <c r="G19" s="1913"/>
      <c r="H19" s="1913"/>
      <c r="I19" s="1913"/>
      <c r="J19" s="1914"/>
      <c r="K19" s="1786" t="s">
        <v>895</v>
      </c>
      <c r="L19" s="1915"/>
      <c r="M19" s="1915"/>
      <c r="N19" s="1915"/>
      <c r="O19" s="1915"/>
      <c r="P19" s="1915"/>
      <c r="Q19" s="1915"/>
      <c r="R19" s="1915"/>
      <c r="S19" s="1915"/>
      <c r="T19" s="1915"/>
      <c r="U19" s="1915"/>
      <c r="V19" s="1915"/>
      <c r="W19" s="1915"/>
      <c r="X19" s="1915"/>
      <c r="Y19" s="1915"/>
      <c r="Z19" s="1915"/>
      <c r="AA19" s="1915"/>
      <c r="AB19" s="1915"/>
      <c r="AC19" s="1915"/>
      <c r="AD19" s="1915"/>
      <c r="AE19" s="1915"/>
      <c r="AF19" s="1915"/>
      <c r="AG19" s="1915"/>
      <c r="AH19" s="1915"/>
      <c r="AI19" s="1915"/>
      <c r="AJ19" s="1915"/>
      <c r="AK19" s="1915"/>
      <c r="AL19" s="1915"/>
      <c r="AM19" s="1915"/>
      <c r="AN19" s="1916"/>
      <c r="AQ19" s="405"/>
      <c r="AR19" s="405"/>
      <c r="AS19" s="405"/>
      <c r="AT19" s="405"/>
      <c r="AU19" s="405"/>
      <c r="AV19" s="405"/>
      <c r="AW19" s="405"/>
      <c r="AX19" s="405"/>
      <c r="AY19" s="405"/>
      <c r="AZ19" s="405"/>
      <c r="BA19" s="405"/>
      <c r="BB19" s="405"/>
      <c r="BC19" s="405"/>
    </row>
    <row r="20" spans="3:55" ht="3.75" customHeight="1">
      <c r="C20" s="409" t="str">
        <f t="shared" si="0"/>
        <v>○</v>
      </c>
      <c r="E20" s="453"/>
      <c r="G20" s="408"/>
      <c r="H20" s="408"/>
      <c r="I20" s="408"/>
      <c r="J20" s="408"/>
      <c r="K20" s="452"/>
      <c r="L20" s="452"/>
      <c r="M20" s="452"/>
      <c r="N20" s="452"/>
      <c r="O20" s="452"/>
      <c r="P20" s="452"/>
      <c r="Q20" s="452"/>
      <c r="R20" s="452"/>
      <c r="S20" s="452"/>
      <c r="T20" s="452"/>
      <c r="U20" s="452"/>
      <c r="V20" s="452"/>
      <c r="W20" s="452"/>
      <c r="X20" s="452"/>
      <c r="Y20" s="452"/>
      <c r="Z20" s="452"/>
      <c r="AA20" s="452"/>
      <c r="AB20" s="452"/>
      <c r="AC20" s="452"/>
      <c r="AD20" s="452"/>
      <c r="AE20" s="452"/>
      <c r="AF20" s="452"/>
      <c r="AG20" s="452"/>
      <c r="AH20" s="452"/>
      <c r="AI20" s="452"/>
      <c r="AJ20" s="452"/>
      <c r="AK20" s="452"/>
      <c r="AL20" s="452"/>
      <c r="AM20" s="452"/>
      <c r="AN20" s="452"/>
      <c r="AQ20" s="405"/>
      <c r="AR20" s="405"/>
      <c r="AS20" s="405"/>
      <c r="AT20" s="405"/>
      <c r="AU20" s="405"/>
      <c r="AV20" s="405"/>
      <c r="AW20" s="405"/>
      <c r="AX20" s="405"/>
      <c r="AY20" s="405"/>
      <c r="AZ20" s="405"/>
      <c r="BA20" s="405"/>
      <c r="BB20" s="405"/>
      <c r="BC20" s="405"/>
    </row>
    <row r="21" spans="3:55" ht="13.5">
      <c r="C21" s="409" t="str">
        <f t="shared" si="0"/>
        <v>○</v>
      </c>
      <c r="E21" s="453" t="s">
        <v>896</v>
      </c>
      <c r="G21" s="408"/>
      <c r="H21" s="408"/>
      <c r="I21" s="408"/>
      <c r="J21" s="408"/>
      <c r="K21" s="452"/>
      <c r="L21" s="452"/>
      <c r="M21" s="452"/>
      <c r="N21" s="452"/>
      <c r="O21" s="452"/>
      <c r="P21" s="452"/>
      <c r="Q21" s="452"/>
      <c r="R21" s="452"/>
      <c r="S21" s="452"/>
      <c r="T21" s="452"/>
      <c r="U21" s="452"/>
      <c r="V21" s="452"/>
      <c r="W21" s="452"/>
      <c r="X21" s="452"/>
      <c r="Y21" s="452"/>
      <c r="Z21" s="452"/>
      <c r="AA21" s="452"/>
      <c r="AB21" s="452"/>
      <c r="AC21" s="452"/>
      <c r="AD21" s="452"/>
      <c r="AE21" s="452"/>
      <c r="AF21" s="452"/>
      <c r="AG21" s="452"/>
      <c r="AH21" s="452"/>
      <c r="AI21" s="452"/>
      <c r="AJ21" s="452"/>
      <c r="AK21" s="452"/>
      <c r="AL21" s="452"/>
      <c r="AM21" s="452"/>
      <c r="AN21" s="452"/>
      <c r="AQ21" s="405"/>
      <c r="AR21" s="405"/>
      <c r="AS21" s="405"/>
      <c r="AT21" s="405"/>
      <c r="AU21" s="405"/>
      <c r="AV21" s="405"/>
      <c r="AW21" s="405"/>
      <c r="AX21" s="405"/>
      <c r="AY21" s="405"/>
      <c r="AZ21" s="405"/>
      <c r="BA21" s="405"/>
      <c r="BB21" s="405"/>
      <c r="BC21" s="405"/>
    </row>
    <row r="22" spans="3:55" ht="14.25" thickBot="1">
      <c r="C22" s="409" t="str">
        <f t="shared" si="0"/>
        <v>○</v>
      </c>
      <c r="E22" s="453" t="s">
        <v>897</v>
      </c>
      <c r="G22" s="408"/>
      <c r="H22" s="408"/>
      <c r="I22" s="408"/>
      <c r="J22" s="408"/>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c r="AM22" s="452"/>
      <c r="AN22" s="452"/>
      <c r="AQ22" s="405"/>
      <c r="AR22" s="405"/>
      <c r="AS22" s="405"/>
      <c r="AT22" s="405"/>
      <c r="AU22" s="405"/>
      <c r="AV22" s="405"/>
      <c r="AW22" s="405"/>
      <c r="AX22" s="405"/>
      <c r="AY22" s="405"/>
      <c r="AZ22" s="405"/>
      <c r="BA22" s="405"/>
      <c r="BB22" s="405"/>
      <c r="BC22" s="405"/>
    </row>
    <row r="23" spans="3:55" ht="74.25" customHeight="1">
      <c r="C23" s="409" t="str">
        <f t="shared" si="0"/>
        <v>○</v>
      </c>
      <c r="E23" s="408"/>
      <c r="F23" s="1762" t="s">
        <v>798</v>
      </c>
      <c r="G23" s="1763"/>
      <c r="H23" s="1763"/>
      <c r="I23" s="1763"/>
      <c r="J23" s="1763"/>
      <c r="K23" s="1917" t="str">
        <f>①入力票!O45</f>
        <v>呼び径450mm以上の泥土圧推進工事</v>
      </c>
      <c r="L23" s="1917"/>
      <c r="M23" s="1917"/>
      <c r="N23" s="1917"/>
      <c r="O23" s="1917"/>
      <c r="P23" s="1917"/>
      <c r="Q23" s="1917"/>
      <c r="R23" s="1917"/>
      <c r="S23" s="1917"/>
      <c r="T23" s="1917"/>
      <c r="U23" s="1917"/>
      <c r="V23" s="1917"/>
      <c r="W23" s="1917"/>
      <c r="X23" s="1917"/>
      <c r="Y23" s="1917"/>
      <c r="Z23" s="1917"/>
      <c r="AA23" s="1917"/>
      <c r="AB23" s="1917"/>
      <c r="AC23" s="1917"/>
      <c r="AD23" s="1917"/>
      <c r="AE23" s="1917"/>
      <c r="AF23" s="1917"/>
      <c r="AG23" s="1917"/>
      <c r="AH23" s="1917"/>
      <c r="AI23" s="1917"/>
      <c r="AJ23" s="1917"/>
      <c r="AK23" s="1917"/>
      <c r="AL23" s="1917"/>
      <c r="AM23" s="1917"/>
      <c r="AN23" s="1918"/>
      <c r="AQ23" s="405"/>
      <c r="AR23" s="461"/>
      <c r="AS23" s="405"/>
      <c r="AT23" s="405"/>
      <c r="AU23" s="405"/>
      <c r="AV23" s="405"/>
      <c r="AW23" s="405"/>
      <c r="AX23" s="405"/>
      <c r="AY23" s="405"/>
      <c r="AZ23" s="405"/>
      <c r="BA23" s="405"/>
      <c r="BB23" s="405"/>
      <c r="BC23" s="405"/>
    </row>
    <row r="24" spans="3:55" ht="20.25" customHeight="1">
      <c r="C24" s="409" t="str">
        <f t="shared" si="0"/>
        <v>○</v>
      </c>
      <c r="E24" s="408"/>
      <c r="F24" s="1836" t="s">
        <v>76</v>
      </c>
      <c r="G24" s="1837"/>
      <c r="H24" s="1837"/>
      <c r="I24" s="1837"/>
      <c r="J24" s="1837"/>
      <c r="K24" s="1838" t="s">
        <v>799</v>
      </c>
      <c r="L24" s="1839"/>
      <c r="M24" s="1839"/>
      <c r="N24" s="1839"/>
      <c r="O24" s="1839"/>
      <c r="P24" s="1840" t="str">
        <f>①入力票!O51</f>
        <v>無し</v>
      </c>
      <c r="Q24" s="1840"/>
      <c r="R24" s="1840"/>
      <c r="S24" s="505"/>
      <c r="T24" s="1840" t="str">
        <f>IF(P24="無し","－",①入力票!O52)</f>
        <v>－</v>
      </c>
      <c r="U24" s="1840"/>
      <c r="V24" s="1840"/>
      <c r="W24" s="1840"/>
      <c r="X24" s="1840"/>
      <c r="Y24" s="505" t="s">
        <v>403</v>
      </c>
      <c r="Z24" s="1841" t="str">
        <f>IF(P24="無し","－",①入力票!Q52)</f>
        <v>－</v>
      </c>
      <c r="AA24" s="1841"/>
      <c r="AB24" s="1841"/>
      <c r="AC24" s="1841"/>
      <c r="AD24" s="1841"/>
      <c r="AE24" s="1841"/>
      <c r="AF24" s="1842" t="s">
        <v>801</v>
      </c>
      <c r="AG24" s="1842"/>
      <c r="AH24" s="1842"/>
      <c r="AI24" s="1842"/>
      <c r="AJ24" s="1842"/>
      <c r="AK24" s="1842"/>
      <c r="AL24" s="1842"/>
      <c r="AM24" s="1842"/>
      <c r="AN24" s="1843"/>
      <c r="AQ24" s="461"/>
      <c r="AR24" s="461"/>
      <c r="AS24" s="461"/>
      <c r="AT24" s="405"/>
      <c r="AU24" s="405"/>
      <c r="AV24" s="405"/>
      <c r="AW24" s="405"/>
      <c r="AX24" s="405"/>
      <c r="AY24" s="405"/>
      <c r="AZ24" s="405"/>
      <c r="BA24" s="405"/>
      <c r="BB24" s="405"/>
      <c r="BC24" s="405"/>
    </row>
    <row r="25" spans="3:55" ht="20.25" customHeight="1">
      <c r="C25" s="409" t="str">
        <f t="shared" si="0"/>
        <v>○</v>
      </c>
      <c r="E25" s="408"/>
      <c r="F25" s="1836" t="s">
        <v>749</v>
      </c>
      <c r="G25" s="1837"/>
      <c r="H25" s="1837"/>
      <c r="I25" s="1837"/>
      <c r="J25" s="1837"/>
      <c r="K25" s="1844" t="str">
        <f>①入力票!O53</f>
        <v>公共機関等が発注したCORINSに登録されている工事</v>
      </c>
      <c r="L25" s="1845"/>
      <c r="M25" s="1845"/>
      <c r="N25" s="1845"/>
      <c r="O25" s="1845"/>
      <c r="P25" s="1845"/>
      <c r="Q25" s="1845"/>
      <c r="R25" s="1845"/>
      <c r="S25" s="1845"/>
      <c r="T25" s="1845"/>
      <c r="U25" s="1845"/>
      <c r="V25" s="1845"/>
      <c r="W25" s="1845"/>
      <c r="X25" s="1845"/>
      <c r="Y25" s="1845"/>
      <c r="Z25" s="1827"/>
      <c r="AA25" s="1827"/>
      <c r="AB25" s="1827"/>
      <c r="AC25" s="1827"/>
      <c r="AD25" s="1827"/>
      <c r="AE25" s="1827"/>
      <c r="AF25" s="1827"/>
      <c r="AG25" s="1827"/>
      <c r="AH25" s="1827"/>
      <c r="AI25" s="1827"/>
      <c r="AJ25" s="1827"/>
      <c r="AK25" s="1827"/>
      <c r="AL25" s="1827"/>
      <c r="AM25" s="1827"/>
      <c r="AN25" s="1920"/>
      <c r="AQ25" s="461"/>
      <c r="AR25" s="461"/>
      <c r="AS25" s="497"/>
      <c r="AT25" s="405"/>
      <c r="AU25" s="405"/>
      <c r="AV25" s="405"/>
      <c r="AW25" s="405"/>
      <c r="AX25" s="405"/>
      <c r="AY25" s="405"/>
      <c r="AZ25" s="405"/>
      <c r="BA25" s="405"/>
      <c r="BB25" s="405"/>
      <c r="BC25" s="405"/>
    </row>
    <row r="26" spans="3:55" ht="15" customHeight="1">
      <c r="C26" s="409" t="str">
        <f t="shared" si="0"/>
        <v>○</v>
      </c>
      <c r="E26" s="408"/>
      <c r="F26" s="1766" t="s">
        <v>750</v>
      </c>
      <c r="G26" s="1767"/>
      <c r="H26" s="1767"/>
      <c r="I26" s="1767"/>
      <c r="J26" s="1767"/>
      <c r="K26" s="473" t="s">
        <v>898</v>
      </c>
      <c r="L26" s="1768">
        <f>①入力票!AS7-10</f>
        <v>28</v>
      </c>
      <c r="M26" s="1768"/>
      <c r="N26" s="474" t="s">
        <v>5</v>
      </c>
      <c r="O26" s="1768">
        <v>4</v>
      </c>
      <c r="P26" s="1768"/>
      <c r="Q26" s="474" t="s">
        <v>493</v>
      </c>
      <c r="R26" s="1768">
        <v>1</v>
      </c>
      <c r="S26" s="1768"/>
      <c r="T26" s="474" t="s">
        <v>7</v>
      </c>
      <c r="U26" s="474" t="s">
        <v>899</v>
      </c>
      <c r="V26" s="1919" t="str">
        <f>CONCATENATE("Ｒ",①入力票!D8,"年",①入力票!F8,"月",①入力票!H8-1,"日")</f>
        <v>Ｒ8年8月27日</v>
      </c>
      <c r="W26" s="1919"/>
      <c r="X26" s="1919"/>
      <c r="Y26" s="1919"/>
      <c r="Z26" s="1919"/>
      <c r="AA26" s="1919"/>
      <c r="AB26" s="1919"/>
      <c r="AC26" s="1919"/>
      <c r="AD26" s="1919"/>
      <c r="AE26" s="1919"/>
      <c r="AF26" s="475" t="s">
        <v>803</v>
      </c>
      <c r="AG26" s="475"/>
      <c r="AH26" s="475"/>
      <c r="AI26" s="475"/>
      <c r="AJ26" s="475"/>
      <c r="AK26" s="475"/>
      <c r="AL26" s="475"/>
      <c r="AM26" s="475"/>
      <c r="AN26" s="476"/>
      <c r="AQ26" s="461"/>
      <c r="AR26" s="461"/>
      <c r="AS26" s="471" t="s">
        <v>786</v>
      </c>
      <c r="AT26" s="478">
        <f>DATE(L26+1988,O26,R26)</f>
        <v>42461</v>
      </c>
      <c r="AU26" s="471" t="s">
        <v>787</v>
      </c>
      <c r="AV26" s="478">
        <f>①入力票!AP8-1</f>
        <v>46261</v>
      </c>
      <c r="AW26" s="405"/>
      <c r="AX26" s="405"/>
      <c r="AY26" s="405"/>
      <c r="AZ26" s="405"/>
      <c r="BA26" s="405"/>
      <c r="BB26" s="405"/>
      <c r="BC26" s="405"/>
    </row>
    <row r="27" spans="3:55" ht="57" customHeight="1" thickBot="1">
      <c r="C27" s="409" t="str">
        <f t="shared" si="0"/>
        <v>○</v>
      </c>
      <c r="E27" s="408"/>
      <c r="F27" s="1770" t="s">
        <v>754</v>
      </c>
      <c r="G27" s="1771"/>
      <c r="H27" s="1771"/>
      <c r="I27" s="1771"/>
      <c r="J27" s="1771"/>
      <c r="K27" s="1772" t="s">
        <v>804</v>
      </c>
      <c r="L27" s="1773"/>
      <c r="M27" s="1773"/>
      <c r="N27" s="1773"/>
      <c r="O27" s="1773"/>
      <c r="P27" s="1773"/>
      <c r="Q27" s="1773"/>
      <c r="R27" s="1773"/>
      <c r="S27" s="1773"/>
      <c r="T27" s="1773"/>
      <c r="U27" s="1773"/>
      <c r="V27" s="1773"/>
      <c r="W27" s="1773"/>
      <c r="X27" s="1773"/>
      <c r="Y27" s="1773"/>
      <c r="Z27" s="1773"/>
      <c r="AA27" s="1773"/>
      <c r="AB27" s="1773"/>
      <c r="AC27" s="1773"/>
      <c r="AD27" s="1773"/>
      <c r="AE27" s="1773"/>
      <c r="AF27" s="1773"/>
      <c r="AG27" s="1773"/>
      <c r="AH27" s="1773"/>
      <c r="AI27" s="1773"/>
      <c r="AJ27" s="1773"/>
      <c r="AK27" s="1773"/>
      <c r="AL27" s="1773"/>
      <c r="AM27" s="1773"/>
      <c r="AN27" s="1774"/>
      <c r="AQ27" s="405"/>
      <c r="AR27" s="405"/>
      <c r="AS27" s="405"/>
      <c r="AT27" s="405"/>
      <c r="AU27" s="405"/>
      <c r="AV27" s="405"/>
      <c r="AW27" s="405"/>
      <c r="AX27" s="405"/>
      <c r="AY27" s="405"/>
      <c r="AZ27" s="405"/>
      <c r="BA27" s="405"/>
      <c r="BB27" s="405"/>
      <c r="BC27" s="405"/>
    </row>
    <row r="28" spans="3:55" ht="3.75" customHeight="1">
      <c r="C28" s="409" t="str">
        <f t="shared" si="0"/>
        <v>○</v>
      </c>
      <c r="E28" s="408"/>
      <c r="F28" s="408"/>
      <c r="G28" s="408"/>
      <c r="H28" s="408"/>
      <c r="I28" s="408"/>
      <c r="J28" s="408"/>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52"/>
      <c r="AL28" s="452"/>
      <c r="AM28" s="452"/>
      <c r="AN28" s="452"/>
      <c r="AQ28" s="405"/>
      <c r="AR28" s="405"/>
      <c r="AS28" s="405"/>
      <c r="AT28" s="405"/>
      <c r="AU28" s="405"/>
      <c r="AV28" s="405"/>
      <c r="AW28" s="405"/>
      <c r="AX28" s="405"/>
      <c r="AY28" s="405"/>
      <c r="AZ28" s="405"/>
      <c r="BA28" s="405"/>
      <c r="BB28" s="405"/>
      <c r="BC28" s="405"/>
    </row>
    <row r="29" spans="3:55" ht="18.75" customHeight="1">
      <c r="C29" s="409" t="str">
        <f t="shared" si="0"/>
        <v>○</v>
      </c>
      <c r="E29" s="453" t="s">
        <v>900</v>
      </c>
      <c r="F29" s="408"/>
      <c r="G29" s="408"/>
      <c r="H29" s="408"/>
      <c r="I29" s="408"/>
      <c r="J29" s="408"/>
      <c r="K29" s="453"/>
      <c r="L29" s="453"/>
      <c r="M29" s="453"/>
      <c r="N29" s="453"/>
      <c r="O29" s="453"/>
      <c r="P29" s="453"/>
      <c r="Q29" s="453"/>
      <c r="R29" s="453"/>
      <c r="S29" s="453"/>
      <c r="T29" s="453"/>
      <c r="U29" s="453"/>
      <c r="V29" s="453"/>
      <c r="W29" s="453"/>
      <c r="X29" s="454"/>
      <c r="Y29" s="454"/>
      <c r="Z29" s="454"/>
      <c r="AA29" s="454"/>
      <c r="AB29" s="454"/>
      <c r="AC29" s="454"/>
      <c r="AD29" s="454"/>
      <c r="AE29" s="454"/>
      <c r="AF29" s="405"/>
      <c r="AG29" s="427"/>
      <c r="AH29" s="405"/>
      <c r="AI29" s="452"/>
      <c r="AJ29" s="452"/>
      <c r="AK29" s="452"/>
      <c r="AL29" s="452"/>
      <c r="AM29" s="452"/>
      <c r="AN29" s="452"/>
      <c r="AO29" s="405"/>
      <c r="AP29" s="405"/>
      <c r="AQ29" s="405"/>
      <c r="AR29" s="405"/>
      <c r="AS29" s="405"/>
      <c r="AT29" s="405"/>
      <c r="AU29" s="405"/>
      <c r="AV29" s="405"/>
      <c r="AW29" s="405"/>
      <c r="AX29" s="405"/>
      <c r="AY29" s="405"/>
      <c r="AZ29" s="405"/>
      <c r="BA29" s="405"/>
      <c r="BB29" s="405"/>
      <c r="BC29" s="405"/>
    </row>
    <row r="30" spans="3:55" ht="13.5">
      <c r="C30" s="409" t="str">
        <f t="shared" si="0"/>
        <v>○</v>
      </c>
      <c r="E30" s="530" t="s">
        <v>901</v>
      </c>
      <c r="F30" s="408"/>
      <c r="G30" s="408"/>
      <c r="H30" s="408"/>
      <c r="I30" s="408"/>
      <c r="J30" s="408"/>
      <c r="K30" s="452"/>
      <c r="L30" s="452"/>
      <c r="M30" s="452"/>
      <c r="N30" s="452"/>
      <c r="O30" s="452"/>
      <c r="P30" s="452"/>
      <c r="Q30" s="452"/>
      <c r="R30" s="452"/>
      <c r="S30" s="452"/>
      <c r="T30" s="452"/>
      <c r="U30" s="452"/>
      <c r="V30" s="452"/>
      <c r="W30" s="452"/>
      <c r="X30" s="452"/>
      <c r="Y30" s="452"/>
      <c r="Z30" s="452"/>
      <c r="AA30" s="452"/>
      <c r="AB30" s="452"/>
      <c r="AC30" s="452"/>
      <c r="AD30" s="452"/>
      <c r="AE30" s="452"/>
      <c r="AF30" s="452"/>
      <c r="AG30" s="452"/>
      <c r="AH30" s="452"/>
      <c r="AI30" s="452"/>
      <c r="AJ30" s="452"/>
      <c r="AK30" s="452"/>
      <c r="AL30" s="452"/>
      <c r="AM30" s="452"/>
      <c r="AN30" s="452"/>
      <c r="AQ30" s="405"/>
      <c r="AR30" s="405"/>
      <c r="AS30" s="405"/>
      <c r="AT30" s="405"/>
      <c r="AU30" s="405"/>
      <c r="AV30" s="405"/>
      <c r="AW30" s="405"/>
      <c r="AX30" s="405"/>
      <c r="AY30" s="405"/>
      <c r="AZ30" s="405"/>
      <c r="BA30" s="405"/>
      <c r="BB30" s="405"/>
      <c r="BC30" s="405"/>
    </row>
    <row r="31" spans="3:55" ht="17.25" customHeight="1">
      <c r="C31" s="409" t="str">
        <f t="shared" si="0"/>
        <v>○</v>
      </c>
      <c r="F31" s="1730" t="s">
        <v>902</v>
      </c>
      <c r="G31" s="1731"/>
      <c r="H31" s="1731"/>
      <c r="I31" s="1731"/>
      <c r="J31" s="1731"/>
      <c r="K31" s="1732"/>
      <c r="L31" s="1739"/>
      <c r="M31" s="1740"/>
      <c r="N31" s="1740"/>
      <c r="O31" s="1740"/>
      <c r="P31" s="1740"/>
      <c r="Q31" s="1740"/>
      <c r="R31" s="1740"/>
      <c r="S31" s="1740"/>
      <c r="T31" s="1740"/>
      <c r="U31" s="1740"/>
      <c r="V31" s="1740"/>
      <c r="W31" s="1740"/>
      <c r="X31" s="1740"/>
      <c r="Y31" s="1740"/>
      <c r="Z31" s="1740"/>
      <c r="AA31" s="1740"/>
      <c r="AB31" s="1740"/>
      <c r="AC31" s="1740"/>
      <c r="AD31" s="1740"/>
      <c r="AE31" s="1740"/>
      <c r="AF31" s="1741"/>
      <c r="AG31" s="427"/>
      <c r="AI31" s="452"/>
      <c r="AJ31" s="452"/>
      <c r="AK31" s="452"/>
      <c r="AL31" s="452"/>
      <c r="AM31" s="452"/>
      <c r="AN31" s="452"/>
      <c r="AQ31" s="405"/>
      <c r="AR31" s="405"/>
      <c r="AS31" s="405"/>
      <c r="AT31" s="405"/>
      <c r="AU31" s="405"/>
      <c r="AV31" s="405"/>
      <c r="AW31" s="405"/>
      <c r="AX31" s="405"/>
      <c r="AY31" s="405"/>
      <c r="AZ31" s="405"/>
      <c r="BA31" s="405"/>
      <c r="BB31" s="405"/>
      <c r="BC31" s="405"/>
    </row>
    <row r="32" spans="3:55" ht="17.25" customHeight="1">
      <c r="C32" s="409" t="str">
        <f t="shared" si="0"/>
        <v>○</v>
      </c>
      <c r="F32" s="1824" t="s">
        <v>903</v>
      </c>
      <c r="G32" s="1831"/>
      <c r="H32" s="1831"/>
      <c r="I32" s="1831"/>
      <c r="J32" s="1831"/>
      <c r="K32" s="1832"/>
      <c r="L32" s="1818"/>
      <c r="M32" s="1819"/>
      <c r="N32" s="1819"/>
      <c r="O32" s="1819"/>
      <c r="P32" s="1819"/>
      <c r="Q32" s="1819"/>
      <c r="R32" s="1819"/>
      <c r="S32" s="1819"/>
      <c r="T32" s="1819"/>
      <c r="U32" s="1819"/>
      <c r="V32" s="1819"/>
      <c r="W32" s="1819"/>
      <c r="X32" s="1819"/>
      <c r="Y32" s="1819"/>
      <c r="Z32" s="1819"/>
      <c r="AA32" s="1819"/>
      <c r="AB32" s="1819"/>
      <c r="AC32" s="1819"/>
      <c r="AD32" s="1819"/>
      <c r="AE32" s="1819"/>
      <c r="AF32" s="1820"/>
      <c r="AG32" s="427"/>
      <c r="AI32" s="452"/>
      <c r="AJ32" s="452"/>
      <c r="AK32" s="452"/>
      <c r="AL32" s="452"/>
      <c r="AM32" s="452"/>
      <c r="AN32" s="452"/>
      <c r="AQ32" s="405"/>
      <c r="AR32" s="405"/>
      <c r="AS32" s="405"/>
      <c r="AT32" s="405"/>
      <c r="AU32" s="405"/>
      <c r="AV32" s="405" t="s">
        <v>932</v>
      </c>
      <c r="AW32" s="405"/>
      <c r="AX32" s="471" t="s">
        <v>931</v>
      </c>
      <c r="AY32" s="405"/>
      <c r="AZ32" s="405"/>
      <c r="BA32" s="405"/>
      <c r="BB32" s="405"/>
      <c r="BC32" s="405"/>
    </row>
    <row r="33" spans="3:55" ht="17.25" customHeight="1">
      <c r="C33" s="409" t="str">
        <f t="shared" si="0"/>
        <v>○</v>
      </c>
      <c r="F33" s="1824" t="s">
        <v>904</v>
      </c>
      <c r="G33" s="1831"/>
      <c r="H33" s="1831"/>
      <c r="I33" s="1831"/>
      <c r="J33" s="1831"/>
      <c r="K33" s="1832"/>
      <c r="L33" s="209" t="s">
        <v>929</v>
      </c>
      <c r="M33" s="1810"/>
      <c r="N33" s="1810"/>
      <c r="O33" s="511" t="s">
        <v>5</v>
      </c>
      <c r="P33" s="1810"/>
      <c r="Q33" s="1810"/>
      <c r="R33" s="511" t="s">
        <v>493</v>
      </c>
      <c r="S33" s="1810"/>
      <c r="T33" s="1810"/>
      <c r="U33" s="511" t="s">
        <v>7</v>
      </c>
      <c r="V33" s="1930" t="s">
        <v>905</v>
      </c>
      <c r="W33" s="1921"/>
      <c r="X33" s="1921"/>
      <c r="Y33" s="1921"/>
      <c r="Z33" s="1931" t="str">
        <f>IF(AX33="×","×",AV33)</f>
        <v>×</v>
      </c>
      <c r="AA33" s="1931"/>
      <c r="AB33" s="1931"/>
      <c r="AC33" s="1921" t="s">
        <v>906</v>
      </c>
      <c r="AD33" s="1921"/>
      <c r="AE33" s="1921"/>
      <c r="AF33" s="1922"/>
      <c r="AG33" s="427"/>
      <c r="AI33" s="452"/>
      <c r="AJ33" s="452"/>
      <c r="AK33" s="452"/>
      <c r="AL33" s="452"/>
      <c r="AM33" s="452"/>
      <c r="AN33" s="452"/>
      <c r="AQ33" s="405"/>
      <c r="AR33" s="461"/>
      <c r="AS33" s="471" t="s">
        <v>786</v>
      </c>
      <c r="AT33" s="471">
        <f>IF(L33="Ｓ",M33+1925,IF(L33="Ｈ",M33+1988,M33+2018))</f>
        <v>1988</v>
      </c>
      <c r="AU33" s="478" t="e">
        <f>DATE(0,P33,S33)</f>
        <v>#NUM!</v>
      </c>
      <c r="AV33" s="471" t="e">
        <f>IF(AV18&gt;=AU33,AU18-AT33,AU18-AT33-1)</f>
        <v>#NUM!</v>
      </c>
      <c r="AW33" s="487" t="s">
        <v>930</v>
      </c>
      <c r="AX33" s="471" t="str">
        <f>IF(OR(L31="",L32="",M33="",M34="",S33="",P33=""),"×","○")</f>
        <v>×</v>
      </c>
      <c r="AY33" s="405"/>
      <c r="AZ33" s="405"/>
      <c r="BA33" s="405"/>
      <c r="BB33" s="405"/>
      <c r="BC33" s="405"/>
    </row>
    <row r="34" spans="3:55" ht="17.25" customHeight="1">
      <c r="C34" s="409" t="str">
        <f t="shared" si="0"/>
        <v>○</v>
      </c>
      <c r="F34" s="1923" t="s">
        <v>907</v>
      </c>
      <c r="G34" s="1924"/>
      <c r="H34" s="1924"/>
      <c r="I34" s="1924"/>
      <c r="J34" s="1924"/>
      <c r="K34" s="1925"/>
      <c r="L34" s="531" t="s">
        <v>908</v>
      </c>
      <c r="M34" s="1926"/>
      <c r="N34" s="1926"/>
      <c r="O34" s="1926"/>
      <c r="P34" s="1926"/>
      <c r="Q34" s="1926"/>
      <c r="R34" s="1926"/>
      <c r="S34" s="1926"/>
      <c r="T34" s="1926"/>
      <c r="U34" s="489" t="s">
        <v>909</v>
      </c>
      <c r="V34" s="489"/>
      <c r="W34" s="489"/>
      <c r="X34" s="489"/>
      <c r="Y34" s="532"/>
      <c r="Z34" s="1927" t="str">
        <f>IF(Z33="×","未入力箇所有り","")</f>
        <v>未入力箇所有り</v>
      </c>
      <c r="AA34" s="1927"/>
      <c r="AB34" s="1927"/>
      <c r="AC34" s="1927"/>
      <c r="AD34" s="1927"/>
      <c r="AE34" s="1927"/>
      <c r="AF34" s="1928"/>
      <c r="AG34" s="427"/>
      <c r="AI34" s="452"/>
      <c r="AJ34" s="452"/>
      <c r="AK34" s="452"/>
      <c r="AL34" s="452"/>
      <c r="AM34" s="452"/>
      <c r="AN34" s="452"/>
      <c r="AQ34" s="405"/>
      <c r="AR34" s="405"/>
      <c r="AS34" s="533"/>
      <c r="AT34" s="405"/>
      <c r="AU34" s="405"/>
      <c r="AV34" s="405"/>
      <c r="AW34" s="405"/>
      <c r="AX34" s="405"/>
      <c r="AY34" s="405"/>
      <c r="AZ34" s="405"/>
      <c r="BA34" s="405"/>
      <c r="BB34" s="405"/>
      <c r="BC34" s="405"/>
    </row>
    <row r="35" spans="3:55" s="455" customFormat="1" ht="17.25" customHeight="1">
      <c r="C35" s="409" t="str">
        <f t="shared" si="0"/>
        <v>○</v>
      </c>
      <c r="E35" s="453" t="s">
        <v>910</v>
      </c>
      <c r="F35" s="408"/>
      <c r="G35" s="408"/>
      <c r="H35" s="408"/>
      <c r="I35" s="408"/>
      <c r="J35" s="408"/>
      <c r="K35" s="453"/>
      <c r="L35" s="453"/>
      <c r="M35" s="453"/>
      <c r="N35" s="453"/>
      <c r="O35" s="453"/>
      <c r="P35" s="453"/>
      <c r="Q35" s="453"/>
      <c r="R35" s="453"/>
      <c r="S35" s="453"/>
      <c r="T35" s="453"/>
      <c r="U35" s="453"/>
      <c r="V35" s="453"/>
      <c r="W35" s="453"/>
      <c r="X35" s="453"/>
      <c r="Y35" s="453"/>
      <c r="Z35" s="453"/>
      <c r="AA35" s="456"/>
      <c r="AB35" s="427"/>
      <c r="AC35" s="427"/>
      <c r="AD35" s="427"/>
      <c r="AE35" s="427"/>
      <c r="AF35" s="396"/>
      <c r="AG35" s="427"/>
      <c r="AH35" s="405"/>
      <c r="AI35" s="452"/>
      <c r="AJ35" s="456"/>
      <c r="AK35" s="456"/>
      <c r="AL35" s="456"/>
      <c r="AM35" s="456"/>
      <c r="AN35" s="456"/>
      <c r="AX35" s="405"/>
      <c r="AY35" s="405"/>
      <c r="AZ35" s="405"/>
      <c r="BA35" s="405"/>
    </row>
    <row r="36" spans="3:55" ht="17.25" customHeight="1">
      <c r="C36" s="409" t="str">
        <f t="shared" si="0"/>
        <v>○</v>
      </c>
      <c r="F36" s="1795" t="s">
        <v>911</v>
      </c>
      <c r="G36" s="1730" t="s">
        <v>759</v>
      </c>
      <c r="H36" s="1731"/>
      <c r="I36" s="1731"/>
      <c r="J36" s="1731"/>
      <c r="K36" s="1732"/>
      <c r="L36" s="1685"/>
      <c r="M36" s="1686"/>
      <c r="N36" s="1686"/>
      <c r="O36" s="1686"/>
      <c r="P36" s="1686"/>
      <c r="Q36" s="1686"/>
      <c r="R36" s="1686"/>
      <c r="S36" s="1686"/>
      <c r="T36" s="1686"/>
      <c r="U36" s="1686"/>
      <c r="V36" s="1686"/>
      <c r="W36" s="1686"/>
      <c r="X36" s="481"/>
      <c r="Y36" s="499" t="s">
        <v>850</v>
      </c>
      <c r="Z36" s="481"/>
      <c r="AA36" s="481"/>
      <c r="AB36" s="483"/>
      <c r="AC36" s="484"/>
      <c r="AD36" s="484"/>
      <c r="AE36" s="484"/>
      <c r="AF36" s="484"/>
      <c r="AG36" s="507"/>
      <c r="AH36" s="484"/>
      <c r="AI36" s="507"/>
      <c r="AJ36" s="508"/>
      <c r="AK36" s="427"/>
      <c r="AL36" s="456"/>
      <c r="AM36" s="452"/>
      <c r="AN36" s="452"/>
      <c r="AQ36" s="405"/>
      <c r="AR36" s="405"/>
      <c r="AS36" s="405"/>
      <c r="AT36" s="405"/>
      <c r="AU36" s="405"/>
      <c r="AV36" s="405"/>
      <c r="AW36" s="405"/>
      <c r="AX36" s="405"/>
      <c r="AY36" s="405"/>
      <c r="AZ36" s="405"/>
      <c r="BA36" s="405"/>
      <c r="BB36" s="405"/>
      <c r="BC36" s="405"/>
    </row>
    <row r="37" spans="3:55" ht="17.25" customHeight="1">
      <c r="C37" s="409" t="str">
        <f t="shared" si="0"/>
        <v>○</v>
      </c>
      <c r="F37" s="1929"/>
      <c r="G37" s="1718" t="s">
        <v>912</v>
      </c>
      <c r="H37" s="1719"/>
      <c r="I37" s="1719"/>
      <c r="J37" s="1719"/>
      <c r="K37" s="1720"/>
      <c r="L37" s="1714"/>
      <c r="M37" s="1715"/>
      <c r="N37" s="1715"/>
      <c r="O37" s="1715"/>
      <c r="P37" s="1715"/>
      <c r="Q37" s="1715"/>
      <c r="R37" s="1715"/>
      <c r="S37" s="1715"/>
      <c r="T37" s="1715"/>
      <c r="U37" s="1715"/>
      <c r="V37" s="1715"/>
      <c r="W37" s="1715"/>
      <c r="X37" s="481"/>
      <c r="Y37" s="499" t="s">
        <v>933</v>
      </c>
      <c r="Z37" s="481"/>
      <c r="AA37" s="481"/>
      <c r="AB37" s="481"/>
      <c r="AC37" s="481"/>
      <c r="AD37" s="484"/>
      <c r="AE37" s="499"/>
      <c r="AF37" s="484"/>
      <c r="AG37" s="507"/>
      <c r="AH37" s="484"/>
      <c r="AI37" s="507"/>
      <c r="AJ37" s="508"/>
      <c r="AK37" s="427"/>
      <c r="AL37" s="456"/>
      <c r="AM37" s="452"/>
      <c r="AN37" s="452"/>
      <c r="AQ37" s="405"/>
      <c r="AR37" s="405"/>
      <c r="AS37" s="405"/>
      <c r="AT37" s="405"/>
      <c r="AU37" s="405"/>
      <c r="AV37" s="405"/>
      <c r="AW37" s="405"/>
      <c r="AX37" s="405"/>
      <c r="AY37" s="405"/>
      <c r="AZ37" s="405"/>
      <c r="BA37" s="405"/>
      <c r="BB37" s="405"/>
      <c r="BC37" s="405"/>
    </row>
    <row r="38" spans="3:55" ht="17.25" customHeight="1">
      <c r="C38" s="409" t="str">
        <f t="shared" si="0"/>
        <v>○</v>
      </c>
      <c r="F38" s="1796"/>
      <c r="G38" s="1718" t="s">
        <v>762</v>
      </c>
      <c r="H38" s="1719"/>
      <c r="I38" s="1719"/>
      <c r="J38" s="1719"/>
      <c r="K38" s="1720"/>
      <c r="L38" s="1797"/>
      <c r="M38" s="1798"/>
      <c r="N38" s="1798"/>
      <c r="O38" s="1798"/>
      <c r="P38" s="1798"/>
      <c r="Q38" s="1798"/>
      <c r="R38" s="1798"/>
      <c r="S38" s="1798"/>
      <c r="T38" s="1798"/>
      <c r="U38" s="1798"/>
      <c r="V38" s="1798"/>
      <c r="W38" s="1798"/>
      <c r="X38" s="1798"/>
      <c r="Y38" s="1798"/>
      <c r="Z38" s="1798"/>
      <c r="AA38" s="1798"/>
      <c r="AB38" s="1798"/>
      <c r="AC38" s="1798"/>
      <c r="AD38" s="1798"/>
      <c r="AE38" s="1798"/>
      <c r="AF38" s="1798"/>
      <c r="AG38" s="1798"/>
      <c r="AH38" s="1798"/>
      <c r="AI38" s="1798"/>
      <c r="AJ38" s="1799"/>
      <c r="AK38" s="1698" t="str">
        <f>IF(L36="実績無し","実績無し",IF(AV42="×","未入力箇所有り",IF(AU42="×","期間が違います","○")))</f>
        <v>未入力箇所有り</v>
      </c>
      <c r="AL38" s="1698"/>
      <c r="AM38" s="1698"/>
      <c r="AN38" s="1698"/>
      <c r="AQ38" s="405"/>
      <c r="AR38" s="405"/>
      <c r="AS38" s="405"/>
      <c r="AT38" s="405"/>
      <c r="AU38" s="405"/>
      <c r="AV38" s="405"/>
      <c r="AW38" s="405"/>
      <c r="AX38" s="468"/>
      <c r="AY38" s="468"/>
      <c r="AZ38" s="468"/>
      <c r="BA38" s="468"/>
      <c r="BB38" s="405"/>
      <c r="BC38" s="405"/>
    </row>
    <row r="39" spans="3:55" ht="28.5" customHeight="1">
      <c r="C39" s="409" t="str">
        <f t="shared" si="0"/>
        <v>○</v>
      </c>
      <c r="F39" s="1796"/>
      <c r="G39" s="1817" t="s">
        <v>805</v>
      </c>
      <c r="H39" s="1719"/>
      <c r="I39" s="1719"/>
      <c r="J39" s="1719"/>
      <c r="K39" s="1720"/>
      <c r="L39" s="1818"/>
      <c r="M39" s="1819"/>
      <c r="N39" s="1819"/>
      <c r="O39" s="1819"/>
      <c r="P39" s="1819"/>
      <c r="Q39" s="1819"/>
      <c r="R39" s="1819"/>
      <c r="S39" s="1819"/>
      <c r="T39" s="1819"/>
      <c r="U39" s="1819"/>
      <c r="V39" s="1819"/>
      <c r="W39" s="1819"/>
      <c r="X39" s="1819"/>
      <c r="Y39" s="1819"/>
      <c r="Z39" s="1819"/>
      <c r="AA39" s="1819"/>
      <c r="AB39" s="1819"/>
      <c r="AC39" s="1819"/>
      <c r="AD39" s="1819"/>
      <c r="AE39" s="1819"/>
      <c r="AF39" s="1819"/>
      <c r="AG39" s="1819"/>
      <c r="AH39" s="1819"/>
      <c r="AI39" s="1819"/>
      <c r="AJ39" s="1820"/>
      <c r="AK39" s="1698"/>
      <c r="AL39" s="1698"/>
      <c r="AM39" s="1698"/>
      <c r="AN39" s="1698"/>
      <c r="AQ39" s="405"/>
      <c r="AR39" s="405"/>
      <c r="AS39" s="405"/>
      <c r="AT39" s="405"/>
      <c r="AU39" s="405"/>
      <c r="AV39" s="405"/>
      <c r="AW39" s="405"/>
      <c r="AX39" s="405"/>
      <c r="AY39" s="405"/>
      <c r="AZ39" s="405"/>
      <c r="BA39" s="405"/>
      <c r="BB39" s="405"/>
      <c r="BC39" s="405"/>
    </row>
    <row r="40" spans="3:55" ht="17.25" customHeight="1">
      <c r="C40" s="409" t="str">
        <f t="shared" si="0"/>
        <v>○</v>
      </c>
      <c r="F40" s="1796"/>
      <c r="G40" s="1824" t="str">
        <f>IF($P$24="あり",$T$24,"契約金額（税込）")</f>
        <v>契約金額（税込）</v>
      </c>
      <c r="H40" s="1825"/>
      <c r="I40" s="1825"/>
      <c r="J40" s="1825"/>
      <c r="K40" s="1826"/>
      <c r="L40" s="1821"/>
      <c r="M40" s="1822"/>
      <c r="N40" s="1822"/>
      <c r="O40" s="1822"/>
      <c r="P40" s="1822"/>
      <c r="Q40" s="1822"/>
      <c r="R40" s="1822"/>
      <c r="S40" s="1822"/>
      <c r="T40" s="1822"/>
      <c r="U40" s="1822"/>
      <c r="V40" s="1822"/>
      <c r="W40" s="1822"/>
      <c r="X40" s="1822"/>
      <c r="Y40" s="1822"/>
      <c r="Z40" s="1822"/>
      <c r="AA40" s="509" t="s">
        <v>806</v>
      </c>
      <c r="AB40" s="509"/>
      <c r="AC40" s="509"/>
      <c r="AD40" s="509"/>
      <c r="AE40" s="509"/>
      <c r="AF40" s="509"/>
      <c r="AG40" s="509"/>
      <c r="AH40" s="509"/>
      <c r="AI40" s="509"/>
      <c r="AJ40" s="510"/>
      <c r="AK40" s="1698"/>
      <c r="AL40" s="1698"/>
      <c r="AM40" s="1698"/>
      <c r="AN40" s="1698"/>
      <c r="AQ40" s="405"/>
      <c r="AR40" s="461"/>
      <c r="AS40" s="497"/>
      <c r="AT40" s="405"/>
      <c r="AU40" s="405"/>
      <c r="AV40" s="471" t="s">
        <v>931</v>
      </c>
      <c r="AW40" s="665" t="s">
        <v>1145</v>
      </c>
      <c r="AX40" s="405"/>
      <c r="AY40" s="405"/>
      <c r="AZ40" s="405"/>
      <c r="BA40" s="405"/>
      <c r="BB40" s="405"/>
      <c r="BC40" s="405"/>
    </row>
    <row r="41" spans="3:55" ht="17.25" customHeight="1">
      <c r="C41" s="409" t="str">
        <f t="shared" si="0"/>
        <v>○</v>
      </c>
      <c r="F41" s="1796"/>
      <c r="G41" s="1824" t="s">
        <v>1068</v>
      </c>
      <c r="H41" s="1825"/>
      <c r="I41" s="1825"/>
      <c r="J41" s="1825"/>
      <c r="K41" s="1826"/>
      <c r="L41" s="1797"/>
      <c r="M41" s="1798"/>
      <c r="N41" s="1798"/>
      <c r="O41" s="1798"/>
      <c r="P41" s="1798"/>
      <c r="Q41" s="1798"/>
      <c r="R41" s="1798"/>
      <c r="S41" s="1798"/>
      <c r="T41" s="1798"/>
      <c r="U41" s="1798"/>
      <c r="V41" s="1798"/>
      <c r="W41" s="1798"/>
      <c r="X41" s="1798"/>
      <c r="Y41" s="1798"/>
      <c r="Z41" s="1798"/>
      <c r="AA41" s="1798"/>
      <c r="AB41" s="1798"/>
      <c r="AC41" s="1798"/>
      <c r="AD41" s="1798"/>
      <c r="AE41" s="1798"/>
      <c r="AF41" s="1798"/>
      <c r="AG41" s="1798"/>
      <c r="AH41" s="1798"/>
      <c r="AI41" s="1798"/>
      <c r="AJ41" s="1799"/>
      <c r="AK41" s="1698"/>
      <c r="AL41" s="1698"/>
      <c r="AM41" s="1698"/>
      <c r="AN41" s="1698"/>
      <c r="AQ41" s="405"/>
      <c r="AR41" s="461"/>
      <c r="AS41" s="497"/>
      <c r="AT41" s="405"/>
      <c r="AU41" s="405" t="s">
        <v>1148</v>
      </c>
      <c r="AV41" s="471" t="s">
        <v>931</v>
      </c>
      <c r="AW41" s="665"/>
      <c r="AX41" s="405"/>
      <c r="AY41" s="405"/>
      <c r="AZ41" s="405"/>
      <c r="BA41" s="405"/>
      <c r="BB41" s="405"/>
      <c r="BC41" s="405"/>
    </row>
    <row r="42" spans="3:55" ht="17.25" customHeight="1">
      <c r="C42" s="409" t="str">
        <f t="shared" si="0"/>
        <v>○</v>
      </c>
      <c r="F42" s="1796"/>
      <c r="G42" s="1718" t="s">
        <v>764</v>
      </c>
      <c r="H42" s="1719"/>
      <c r="I42" s="1719"/>
      <c r="J42" s="1719"/>
      <c r="K42" s="1720"/>
      <c r="L42" s="209" t="s">
        <v>929</v>
      </c>
      <c r="M42" s="1810"/>
      <c r="N42" s="1810"/>
      <c r="O42" s="511" t="s">
        <v>5</v>
      </c>
      <c r="P42" s="1810"/>
      <c r="Q42" s="1810"/>
      <c r="R42" s="511" t="s">
        <v>493</v>
      </c>
      <c r="S42" s="1810"/>
      <c r="T42" s="1810"/>
      <c r="U42" s="511" t="s">
        <v>7</v>
      </c>
      <c r="V42" s="666" t="s">
        <v>899</v>
      </c>
      <c r="W42" s="668" t="s">
        <v>929</v>
      </c>
      <c r="X42" s="1810"/>
      <c r="Y42" s="1810"/>
      <c r="Z42" s="511" t="s">
        <v>5</v>
      </c>
      <c r="AA42" s="1810"/>
      <c r="AB42" s="1810"/>
      <c r="AC42" s="511" t="s">
        <v>493</v>
      </c>
      <c r="AD42" s="1810"/>
      <c r="AE42" s="1810"/>
      <c r="AF42" s="1809" t="s">
        <v>7</v>
      </c>
      <c r="AG42" s="1722"/>
      <c r="AH42" s="1722"/>
      <c r="AI42" s="1722"/>
      <c r="AJ42" s="1723"/>
      <c r="AK42" s="1698"/>
      <c r="AL42" s="1698"/>
      <c r="AM42" s="1698"/>
      <c r="AN42" s="1698"/>
      <c r="AQ42" s="405"/>
      <c r="AR42" s="461"/>
      <c r="AS42" s="487" t="s">
        <v>785</v>
      </c>
      <c r="AT42" s="478" t="str">
        <f>IF(AW42=1,(IF(W42="Ｈ",DATE(X42+1988,AA42,AD42),DATE(X42+2018,AA42,AD42))),"空欄あり")</f>
        <v>空欄あり</v>
      </c>
      <c r="AU42" s="488" t="str">
        <f>IF(AND(AT42&gt;=$AT$26,AT42&lt;=$AV$26),"○","×")</f>
        <v>×</v>
      </c>
      <c r="AV42" s="471" t="str">
        <f>IF(OR(L36="",L37="",L38="",L39="",L40="",M42="",P42="",S42="",X42="",AA42="",AD42="",L43="",L41=""),"×","○")</f>
        <v>×</v>
      </c>
      <c r="AW42" s="665">
        <f>IF(OR(L36="",L37="",L38="",L39="",L40="",M42="",P42="",S42="",X42="",AA42="",AD42="",L43="",L41=""),0,1)</f>
        <v>0</v>
      </c>
      <c r="AX42" s="405"/>
      <c r="AY42" s="405"/>
      <c r="AZ42" s="405"/>
      <c r="BA42" s="405"/>
      <c r="BB42" s="405"/>
      <c r="BC42" s="405"/>
    </row>
    <row r="43" spans="3:55" ht="28.5" customHeight="1">
      <c r="C43" s="409" t="str">
        <f t="shared" si="0"/>
        <v>○</v>
      </c>
      <c r="F43" s="1823"/>
      <c r="G43" s="1933" t="s">
        <v>808</v>
      </c>
      <c r="H43" s="1934"/>
      <c r="I43" s="1934"/>
      <c r="J43" s="1934"/>
      <c r="K43" s="1935"/>
      <c r="L43" s="1932"/>
      <c r="M43" s="1926"/>
      <c r="N43" s="1926"/>
      <c r="O43" s="1926"/>
      <c r="P43" s="1926"/>
      <c r="Q43" s="1926"/>
      <c r="R43" s="1926"/>
      <c r="S43" s="1926"/>
      <c r="T43" s="1926"/>
      <c r="U43" s="1926"/>
      <c r="V43" s="1926"/>
      <c r="W43" s="1926"/>
      <c r="X43" s="489"/>
      <c r="Y43" s="534" t="s">
        <v>933</v>
      </c>
      <c r="Z43" s="489"/>
      <c r="AA43" s="535"/>
      <c r="AB43" s="535"/>
      <c r="AC43" s="535"/>
      <c r="AD43" s="536"/>
      <c r="AE43" s="532"/>
      <c r="AF43" s="536"/>
      <c r="AG43" s="535"/>
      <c r="AH43" s="536"/>
      <c r="AI43" s="535"/>
      <c r="AJ43" s="537"/>
      <c r="AK43" s="427"/>
      <c r="AL43" s="456"/>
      <c r="AM43" s="452"/>
      <c r="AN43" s="452"/>
      <c r="AQ43" s="405"/>
      <c r="AR43" s="405"/>
      <c r="AS43" s="405"/>
      <c r="AT43" s="405"/>
      <c r="AU43" s="405"/>
      <c r="AV43" s="405"/>
      <c r="AW43" s="405"/>
      <c r="AX43" s="405"/>
      <c r="AY43" s="405"/>
      <c r="AZ43" s="405"/>
      <c r="BA43" s="405"/>
      <c r="BB43" s="405"/>
      <c r="BC43" s="405"/>
    </row>
    <row r="44" spans="3:55" ht="14.25" thickBot="1">
      <c r="C44" s="409" t="str">
        <f t="shared" si="0"/>
        <v>○</v>
      </c>
      <c r="E44" s="408"/>
      <c r="F44" s="453" t="s">
        <v>913</v>
      </c>
      <c r="G44" s="408"/>
      <c r="H44" s="408"/>
      <c r="I44" s="453"/>
      <c r="J44" s="453"/>
      <c r="K44" s="453"/>
      <c r="L44" s="453"/>
      <c r="M44" s="453"/>
      <c r="N44" s="453"/>
      <c r="O44" s="453"/>
      <c r="P44" s="453"/>
      <c r="Q44" s="453"/>
      <c r="R44" s="453"/>
      <c r="S44" s="453"/>
      <c r="T44" s="453"/>
      <c r="U44" s="453"/>
      <c r="V44" s="453"/>
      <c r="W44" s="453"/>
      <c r="X44" s="453"/>
      <c r="Y44" s="453"/>
      <c r="Z44" s="453"/>
      <c r="AA44" s="452"/>
      <c r="AB44" s="427"/>
      <c r="AC44" s="427"/>
      <c r="AD44" s="427"/>
      <c r="AF44" s="427"/>
      <c r="AG44" s="427"/>
      <c r="AI44" s="452"/>
      <c r="AJ44" s="452"/>
      <c r="AK44" s="452"/>
      <c r="AL44" s="452"/>
      <c r="AM44" s="452"/>
      <c r="AN44" s="452"/>
      <c r="AQ44" s="405"/>
      <c r="AR44" s="405"/>
      <c r="AS44" s="405"/>
      <c r="AT44" s="405"/>
      <c r="AU44" s="405"/>
      <c r="AV44" s="405"/>
      <c r="AW44" s="405"/>
      <c r="AX44" s="405"/>
      <c r="AY44" s="405"/>
      <c r="AZ44" s="405"/>
      <c r="BA44" s="405"/>
      <c r="BB44" s="405"/>
      <c r="BC44" s="405"/>
    </row>
    <row r="45" spans="3:55" ht="12" customHeight="1">
      <c r="C45" s="409" t="str">
        <f t="shared" si="0"/>
        <v>○</v>
      </c>
      <c r="E45" s="408"/>
      <c r="F45" s="1699" t="str">
        <f>IF(AK38="○","提出前に改めて確認ください",AK38)</f>
        <v>未入力箇所有り</v>
      </c>
      <c r="G45" s="1700"/>
      <c r="H45" s="1700"/>
      <c r="I45" s="1700"/>
      <c r="J45" s="1700"/>
      <c r="K45" s="1700"/>
      <c r="L45" s="1700"/>
      <c r="M45" s="1700"/>
      <c r="N45" s="1700"/>
      <c r="O45" s="1700"/>
      <c r="P45" s="1700"/>
      <c r="Q45" s="1700"/>
      <c r="R45" s="1700"/>
      <c r="S45" s="1700"/>
      <c r="T45" s="1700"/>
      <c r="U45" s="1700"/>
      <c r="V45" s="1700"/>
      <c r="W45" s="1700"/>
      <c r="X45" s="1700"/>
      <c r="Y45" s="1700"/>
      <c r="Z45" s="1700"/>
      <c r="AA45" s="1700"/>
      <c r="AB45" s="1700"/>
      <c r="AC45" s="1700"/>
      <c r="AD45" s="1701"/>
      <c r="AF45" s="1555" t="s">
        <v>759</v>
      </c>
      <c r="AG45" s="1520"/>
      <c r="AH45" s="1520"/>
      <c r="AI45" s="1520"/>
      <c r="AJ45" s="1936" t="str">
        <f>IF(AK38="○","有","無")</f>
        <v>無</v>
      </c>
      <c r="AK45" s="1937"/>
      <c r="AL45" s="1937"/>
      <c r="AM45" s="1938"/>
      <c r="AN45" s="452"/>
      <c r="AQ45" s="405"/>
      <c r="AR45" s="405"/>
      <c r="AS45" s="405"/>
      <c r="AT45" s="405"/>
      <c r="AU45" s="405"/>
      <c r="AV45" s="405"/>
      <c r="AW45" s="405"/>
      <c r="AX45" s="405"/>
      <c r="AY45" s="405"/>
      <c r="AZ45" s="405"/>
      <c r="BA45" s="405"/>
      <c r="BB45" s="405"/>
      <c r="BC45" s="405"/>
    </row>
    <row r="46" spans="3:55" ht="12" customHeight="1" thickBot="1">
      <c r="C46" s="409" t="str">
        <f t="shared" si="0"/>
        <v>○</v>
      </c>
      <c r="E46" s="408"/>
      <c r="F46" s="1702"/>
      <c r="G46" s="1703"/>
      <c r="H46" s="1703"/>
      <c r="I46" s="1703"/>
      <c r="J46" s="1703"/>
      <c r="K46" s="1703"/>
      <c r="L46" s="1703"/>
      <c r="M46" s="1703"/>
      <c r="N46" s="1703"/>
      <c r="O46" s="1703"/>
      <c r="P46" s="1703"/>
      <c r="Q46" s="1703"/>
      <c r="R46" s="1703"/>
      <c r="S46" s="1703"/>
      <c r="T46" s="1703"/>
      <c r="U46" s="1703"/>
      <c r="V46" s="1703"/>
      <c r="W46" s="1703"/>
      <c r="X46" s="1703"/>
      <c r="Y46" s="1703"/>
      <c r="Z46" s="1703"/>
      <c r="AA46" s="1703"/>
      <c r="AB46" s="1703"/>
      <c r="AC46" s="1703"/>
      <c r="AD46" s="1704"/>
      <c r="AF46" s="1705"/>
      <c r="AG46" s="1706"/>
      <c r="AH46" s="1706"/>
      <c r="AI46" s="1706"/>
      <c r="AJ46" s="1939"/>
      <c r="AK46" s="1940"/>
      <c r="AL46" s="1940"/>
      <c r="AM46" s="1941"/>
      <c r="AN46" s="452"/>
      <c r="AQ46" s="405"/>
      <c r="AR46" s="405"/>
      <c r="AS46" s="405"/>
      <c r="AT46" s="405"/>
      <c r="AU46" s="405"/>
      <c r="AV46" s="405"/>
      <c r="AW46" s="405"/>
      <c r="AX46" s="405"/>
      <c r="AY46" s="405"/>
      <c r="AZ46" s="405"/>
      <c r="BA46" s="405"/>
      <c r="BB46" s="405"/>
      <c r="BC46" s="405"/>
    </row>
    <row r="47" spans="3:55" ht="3.75" customHeight="1">
      <c r="C47" s="409" t="str">
        <f t="shared" si="0"/>
        <v>○</v>
      </c>
      <c r="E47" s="408"/>
      <c r="F47" s="408"/>
      <c r="G47" s="408"/>
      <c r="H47" s="408"/>
      <c r="I47" s="453"/>
      <c r="J47" s="453"/>
      <c r="K47" s="453"/>
      <c r="L47" s="453"/>
      <c r="M47" s="453"/>
      <c r="N47" s="453"/>
      <c r="O47" s="453"/>
      <c r="P47" s="453"/>
      <c r="Q47" s="453"/>
      <c r="R47" s="453"/>
      <c r="S47" s="453"/>
      <c r="T47" s="453"/>
      <c r="U47" s="453"/>
      <c r="V47" s="453"/>
      <c r="W47" s="453"/>
      <c r="X47" s="453"/>
      <c r="Y47" s="453"/>
      <c r="Z47" s="453"/>
      <c r="AA47" s="452"/>
      <c r="AB47" s="427"/>
      <c r="AC47" s="427"/>
      <c r="AD47" s="427"/>
      <c r="AN47" s="452"/>
      <c r="AQ47" s="405"/>
      <c r="AR47" s="405"/>
      <c r="AS47" s="405"/>
      <c r="AT47" s="405"/>
      <c r="AU47" s="405"/>
      <c r="AV47" s="405"/>
      <c r="AW47" s="405"/>
      <c r="AX47" s="405"/>
      <c r="AY47" s="405"/>
      <c r="AZ47" s="405"/>
      <c r="BA47" s="405"/>
      <c r="BB47" s="405"/>
      <c r="BC47" s="405"/>
    </row>
    <row r="48" spans="3:55" ht="16.5" customHeight="1" thickBot="1">
      <c r="C48" s="409" t="str">
        <f t="shared" si="0"/>
        <v>○</v>
      </c>
      <c r="E48" s="470" t="s">
        <v>914</v>
      </c>
      <c r="F48" s="538"/>
      <c r="G48" s="538"/>
      <c r="H48" s="538"/>
      <c r="I48" s="538"/>
      <c r="J48" s="538"/>
      <c r="K48" s="538"/>
      <c r="L48" s="538"/>
      <c r="M48" s="538"/>
      <c r="N48" s="538"/>
      <c r="O48" s="538"/>
      <c r="P48" s="538"/>
      <c r="Q48" s="538"/>
      <c r="R48" s="538"/>
      <c r="S48" s="538"/>
      <c r="T48" s="538"/>
      <c r="U48" s="470"/>
      <c r="V48" s="539"/>
      <c r="W48" s="539"/>
      <c r="X48" s="540"/>
      <c r="Y48" s="541"/>
      <c r="Z48" s="541"/>
      <c r="AA48" s="541"/>
      <c r="AB48" s="542"/>
      <c r="AC48" s="542"/>
      <c r="AD48" s="543"/>
      <c r="AG48" s="427"/>
      <c r="AI48" s="452"/>
      <c r="AJ48" s="452"/>
      <c r="AK48" s="452"/>
      <c r="AL48" s="452"/>
      <c r="AM48" s="452"/>
      <c r="AN48" s="452"/>
      <c r="AQ48" s="405"/>
      <c r="AR48" s="405"/>
      <c r="AS48" s="405"/>
      <c r="AT48" s="405"/>
      <c r="AU48" s="405"/>
      <c r="AV48" s="405"/>
      <c r="AW48" s="405"/>
      <c r="AX48" s="405"/>
      <c r="AY48" s="405"/>
      <c r="AZ48" s="405"/>
      <c r="BA48" s="405"/>
      <c r="BB48" s="405"/>
      <c r="BC48" s="405"/>
    </row>
    <row r="49" spans="3:55" ht="13.5">
      <c r="C49" s="409" t="str">
        <f t="shared" si="0"/>
        <v>○</v>
      </c>
      <c r="E49" s="544"/>
      <c r="F49" s="1942" t="s">
        <v>915</v>
      </c>
      <c r="G49" s="1943"/>
      <c r="H49" s="1943"/>
      <c r="I49" s="1943"/>
      <c r="J49" s="1943"/>
      <c r="K49" s="1943"/>
      <c r="L49" s="1944"/>
      <c r="M49" s="1942" t="s">
        <v>916</v>
      </c>
      <c r="N49" s="1943"/>
      <c r="O49" s="1943"/>
      <c r="P49" s="1943"/>
      <c r="Q49" s="1943"/>
      <c r="R49" s="1944"/>
      <c r="S49" s="1942" t="s">
        <v>917</v>
      </c>
      <c r="T49" s="1943"/>
      <c r="U49" s="1943"/>
      <c r="V49" s="1943"/>
      <c r="W49" s="1943"/>
      <c r="X49" s="1944"/>
      <c r="Y49" s="1945" t="s">
        <v>918</v>
      </c>
      <c r="Z49" s="1946"/>
      <c r="AA49" s="1947"/>
      <c r="AB49" s="1948" t="s">
        <v>919</v>
      </c>
      <c r="AC49" s="1949"/>
      <c r="AD49" s="1950"/>
      <c r="AF49" s="427"/>
      <c r="AG49" s="427"/>
      <c r="AI49" s="452"/>
      <c r="AJ49" s="452"/>
      <c r="AK49" s="452"/>
      <c r="AL49" s="452"/>
      <c r="AM49" s="452"/>
      <c r="AN49" s="452"/>
      <c r="AQ49" s="405"/>
      <c r="AR49" s="405"/>
      <c r="AS49" s="405"/>
      <c r="AT49" s="405"/>
      <c r="AU49" s="405"/>
      <c r="AV49" s="405"/>
      <c r="AW49" s="405"/>
      <c r="AX49" s="405"/>
      <c r="AY49" s="405"/>
      <c r="AZ49" s="405"/>
      <c r="BA49" s="405"/>
      <c r="BB49" s="405"/>
      <c r="BC49" s="405"/>
    </row>
    <row r="50" spans="3:55" ht="13.5">
      <c r="C50" s="409" t="str">
        <f t="shared" si="0"/>
        <v>○</v>
      </c>
      <c r="E50" s="545" t="s">
        <v>920</v>
      </c>
      <c r="F50" s="1951" t="str">
        <f>IF(L31="","－",L31)</f>
        <v>－</v>
      </c>
      <c r="G50" s="1952"/>
      <c r="H50" s="1952"/>
      <c r="I50" s="1952"/>
      <c r="J50" s="1952"/>
      <c r="K50" s="1952"/>
      <c r="L50" s="1953"/>
      <c r="M50" s="1951" t="str">
        <f>IF(OR(Z34="未入力箇所有り",Z33="×"),"E",IF(Z33&gt;=5,"A",IF(Z33&gt;=3,"C","E")))</f>
        <v>E</v>
      </c>
      <c r="N50" s="1952"/>
      <c r="O50" s="1953"/>
      <c r="P50" s="1954">
        <f>IF(M50="A",1,IF(M50="C",0.5,0))</f>
        <v>0</v>
      </c>
      <c r="Q50" s="1955"/>
      <c r="R50" s="1956"/>
      <c r="S50" s="1951" t="str">
        <f>IF(M50="×","×",IF(AJ45="有","A",IF(AJ45="無","E","－")))</f>
        <v>E</v>
      </c>
      <c r="T50" s="1952"/>
      <c r="U50" s="1953"/>
      <c r="V50" s="1957">
        <f>IF(S50="A",1,0)</f>
        <v>0</v>
      </c>
      <c r="W50" s="1958"/>
      <c r="X50" s="1959"/>
      <c r="Y50" s="1960" t="str">
        <f>IF(OR(M50="×",F50="－"),"入力確認！",P50+V50)</f>
        <v>入力確認！</v>
      </c>
      <c r="Z50" s="1961"/>
      <c r="AA50" s="1962"/>
      <c r="AB50" s="1963" t="str">
        <f>IF(Y50="入力確認！","入力確認！",IF(AND(Y50&lt;=Y51,Y50&lt;=Y52),"○","－"))</f>
        <v>入力確認！</v>
      </c>
      <c r="AC50" s="1964"/>
      <c r="AD50" s="1965"/>
      <c r="AF50" s="427"/>
      <c r="AG50" s="427"/>
      <c r="AI50" s="452"/>
      <c r="AJ50" s="452"/>
      <c r="AK50" s="452"/>
      <c r="AL50" s="452"/>
      <c r="AM50" s="452"/>
      <c r="AQ50" s="405"/>
      <c r="AR50" s="405"/>
      <c r="AS50" s="405"/>
      <c r="AT50" s="405"/>
      <c r="AU50" s="405"/>
      <c r="AV50" s="405"/>
      <c r="AW50" s="405"/>
      <c r="AX50" s="405"/>
      <c r="AY50" s="405"/>
      <c r="AZ50" s="405"/>
      <c r="BA50" s="405"/>
      <c r="BB50" s="405"/>
      <c r="BC50" s="405"/>
    </row>
    <row r="51" spans="3:55" ht="13.5">
      <c r="C51" s="409" t="str">
        <f t="shared" si="0"/>
        <v>○</v>
      </c>
      <c r="E51" s="545" t="s">
        <v>105</v>
      </c>
      <c r="F51" s="1951" t="str">
        <f>IF(L57="","－",L57)</f>
        <v>－</v>
      </c>
      <c r="G51" s="1952"/>
      <c r="H51" s="1952"/>
      <c r="I51" s="1952"/>
      <c r="J51" s="1952"/>
      <c r="K51" s="1952"/>
      <c r="L51" s="1953"/>
      <c r="M51" s="1951" t="str">
        <f>IF(OR(Z60="未入力箇所有り",Z59="×"),"E",IF(Z59&gt;=5,"A",IF(Z59&gt;=3,"C","E")))</f>
        <v>E</v>
      </c>
      <c r="N51" s="1952"/>
      <c r="O51" s="1953"/>
      <c r="P51" s="1954">
        <f>IF(M51="A",1,IF(M51="C",0.5,0))</f>
        <v>0</v>
      </c>
      <c r="Q51" s="1955"/>
      <c r="R51" s="1956"/>
      <c r="S51" s="1951" t="str">
        <f>IF(M51="×","×",IF(AJ71="有","A",IF(AJ71="無","E","－")))</f>
        <v>E</v>
      </c>
      <c r="T51" s="1952"/>
      <c r="U51" s="1953"/>
      <c r="V51" s="1957">
        <f>IF(S51="A",1,0)</f>
        <v>0</v>
      </c>
      <c r="W51" s="1958"/>
      <c r="X51" s="1959"/>
      <c r="Y51" s="1960" t="str">
        <f>IF(OR(M51="×",F51="－"),"－",P51+V51)</f>
        <v>－</v>
      </c>
      <c r="Z51" s="1961"/>
      <c r="AA51" s="1962"/>
      <c r="AB51" s="1963" t="str">
        <f>IF(Y50="入力確認！","－",IF(F51="－","－",IF(AND(Y51&lt;=Y52,Y51&lt;=Y50),"○","－")))</f>
        <v>－</v>
      </c>
      <c r="AC51" s="1964"/>
      <c r="AD51" s="1965"/>
      <c r="AQ51" s="405"/>
      <c r="AR51" s="405"/>
      <c r="AS51" s="405"/>
      <c r="AT51" s="405"/>
      <c r="AU51" s="405"/>
      <c r="AV51" s="405"/>
      <c r="AW51" s="405"/>
      <c r="AX51" s="405"/>
      <c r="AY51" s="405"/>
      <c r="AZ51" s="405"/>
      <c r="BA51" s="405"/>
      <c r="BB51" s="405"/>
      <c r="BC51" s="405"/>
    </row>
    <row r="52" spans="3:55" ht="13.5">
      <c r="C52" s="409" t="str">
        <f t="shared" si="0"/>
        <v>○</v>
      </c>
      <c r="E52" s="545" t="s">
        <v>106</v>
      </c>
      <c r="F52" s="1951" t="str">
        <f>IF(L77="","－",L77)</f>
        <v>－</v>
      </c>
      <c r="G52" s="1952"/>
      <c r="H52" s="1952"/>
      <c r="I52" s="1952"/>
      <c r="J52" s="1952"/>
      <c r="K52" s="1952"/>
      <c r="L52" s="1953"/>
      <c r="M52" s="1951" t="str">
        <f>IF(OR(Z80="未入力箇所有り",Z79="×"),"E",IF(Z79&gt;=5,"A",IF(Z79&gt;=3,"C","E")))</f>
        <v>E</v>
      </c>
      <c r="N52" s="1952"/>
      <c r="O52" s="1953"/>
      <c r="P52" s="1954">
        <f>IF(M52="A",1,IF(M52="C",0.5,0))</f>
        <v>0</v>
      </c>
      <c r="Q52" s="1955"/>
      <c r="R52" s="1956"/>
      <c r="S52" s="1951" t="str">
        <f>IF(M52="×","×",IF(AJ91="有","A",IF(AJ91="無","E","－")))</f>
        <v>E</v>
      </c>
      <c r="T52" s="1952"/>
      <c r="U52" s="1953"/>
      <c r="V52" s="1957">
        <f>IF(S52="A",1,0)</f>
        <v>0</v>
      </c>
      <c r="W52" s="1958"/>
      <c r="X52" s="1959"/>
      <c r="Y52" s="1960" t="str">
        <f>IF(OR(M52="×",F52="－"),"－",P52+V52)</f>
        <v>－</v>
      </c>
      <c r="Z52" s="1961"/>
      <c r="AA52" s="1962"/>
      <c r="AB52" s="1963" t="str">
        <f>IF(Y50="入力確認！","－",IF(F52="－","－",IF(AND(Y52&lt;=Y50,Y52&lt;=Y51),"○","－")))</f>
        <v>－</v>
      </c>
      <c r="AC52" s="1964"/>
      <c r="AD52" s="1965"/>
      <c r="AQ52" s="405"/>
      <c r="AR52" s="405"/>
      <c r="AS52" s="405"/>
      <c r="AT52" s="405"/>
      <c r="AU52" s="405"/>
      <c r="AV52" s="405"/>
      <c r="AW52" s="405"/>
      <c r="AX52" s="405"/>
      <c r="AY52" s="405"/>
      <c r="AZ52" s="405"/>
      <c r="BA52" s="405"/>
      <c r="BB52" s="405"/>
      <c r="BC52" s="405"/>
    </row>
    <row r="53" spans="3:55" ht="13.5">
      <c r="C53" s="409" t="str">
        <f t="shared" si="0"/>
        <v>○</v>
      </c>
      <c r="E53" s="1969" t="s">
        <v>921</v>
      </c>
      <c r="F53" s="1970"/>
      <c r="G53" s="1970"/>
      <c r="H53" s="1970"/>
      <c r="I53" s="1970"/>
      <c r="J53" s="1970"/>
      <c r="K53" s="1970"/>
      <c r="L53" s="1971"/>
      <c r="M53" s="1972" t="str">
        <f>IF(Y50="入力確認！","入力確認！",IF(AB50="○",M50,IF(AB51="○",M51,IF(AB52="○",M52,"－"))))</f>
        <v>入力確認！</v>
      </c>
      <c r="N53" s="1973"/>
      <c r="O53" s="1974"/>
      <c r="P53" s="1966">
        <f>IF(M53="A",1,IF(M53="C",0.5,0))</f>
        <v>0</v>
      </c>
      <c r="Q53" s="1967"/>
      <c r="R53" s="1975"/>
      <c r="S53" s="1972" t="str">
        <f>IF(Y50="入力確認！","入力確認！",IF(AB50="○",S50,IF(AB51="○",S51,IF(AB52="○",S52,"－"))))</f>
        <v>入力確認！</v>
      </c>
      <c r="T53" s="1973"/>
      <c r="U53" s="1974"/>
      <c r="V53" s="1976">
        <f>IF(S53="A",1,0)</f>
        <v>0</v>
      </c>
      <c r="W53" s="1977"/>
      <c r="X53" s="1978"/>
      <c r="Y53" s="1976">
        <f>P53+V53</f>
        <v>0</v>
      </c>
      <c r="Z53" s="1977"/>
      <c r="AA53" s="1978"/>
      <c r="AB53" s="1966" t="s">
        <v>922</v>
      </c>
      <c r="AC53" s="1967"/>
      <c r="AD53" s="1968"/>
      <c r="AQ53" s="405"/>
      <c r="AR53" s="405"/>
      <c r="AS53" s="405"/>
      <c r="AT53" s="405"/>
      <c r="AU53" s="405"/>
      <c r="AV53" s="405"/>
      <c r="AW53" s="405"/>
      <c r="AX53" s="405"/>
      <c r="AY53" s="405"/>
      <c r="AZ53" s="405"/>
      <c r="BA53" s="405"/>
      <c r="BB53" s="405"/>
      <c r="BC53" s="405"/>
    </row>
    <row r="54" spans="3:55" ht="13.5">
      <c r="C54" s="409" t="str">
        <f t="shared" si="0"/>
        <v>○</v>
      </c>
      <c r="AQ54" s="405"/>
      <c r="AR54" s="405"/>
      <c r="AS54" s="405"/>
      <c r="AT54" s="405"/>
      <c r="AU54" s="405"/>
      <c r="AV54" s="405"/>
      <c r="AW54" s="405"/>
      <c r="AX54" s="405"/>
      <c r="AY54" s="405"/>
      <c r="AZ54" s="405"/>
      <c r="BA54" s="405"/>
      <c r="BB54" s="405"/>
      <c r="BC54" s="405"/>
    </row>
    <row r="55" spans="3:55" ht="18.75" customHeight="1">
      <c r="C55" s="409" t="str">
        <f t="shared" si="0"/>
        <v>○</v>
      </c>
      <c r="E55" s="453" t="s">
        <v>923</v>
      </c>
      <c r="F55" s="408"/>
      <c r="G55" s="408"/>
      <c r="H55" s="408"/>
      <c r="AK55" s="452"/>
      <c r="AL55" s="452"/>
      <c r="AM55" s="452"/>
      <c r="AN55" s="452"/>
      <c r="AO55" s="405"/>
      <c r="AP55" s="405"/>
      <c r="AQ55" s="405"/>
      <c r="AR55" s="405"/>
      <c r="AS55" s="405"/>
      <c r="AT55" s="405"/>
      <c r="AU55" s="405"/>
      <c r="AV55" s="405"/>
      <c r="AW55" s="405"/>
      <c r="AX55" s="405"/>
      <c r="AY55" s="405"/>
      <c r="AZ55" s="405"/>
      <c r="BA55" s="405"/>
      <c r="BB55" s="405"/>
      <c r="BC55" s="405"/>
    </row>
    <row r="56" spans="3:55" ht="13.5">
      <c r="C56" s="409" t="str">
        <f t="shared" si="0"/>
        <v>○</v>
      </c>
      <c r="E56" s="530" t="s">
        <v>901</v>
      </c>
      <c r="F56" s="408"/>
      <c r="G56" s="408"/>
      <c r="H56" s="408"/>
      <c r="I56" s="408"/>
      <c r="J56" s="408"/>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452"/>
      <c r="AM56" s="452"/>
      <c r="AN56" s="452"/>
      <c r="AQ56" s="405"/>
      <c r="AR56" s="405"/>
      <c r="AS56" s="405"/>
      <c r="AT56" s="405"/>
      <c r="AU56" s="405"/>
      <c r="AV56" s="405"/>
      <c r="AW56" s="405"/>
      <c r="AX56" s="405"/>
      <c r="AY56" s="405"/>
      <c r="AZ56" s="405"/>
      <c r="BA56" s="405"/>
      <c r="BB56" s="405"/>
      <c r="BC56" s="405"/>
    </row>
    <row r="57" spans="3:55" ht="17.25" customHeight="1">
      <c r="C57" s="409" t="str">
        <f t="shared" si="0"/>
        <v>○</v>
      </c>
      <c r="F57" s="1730" t="s">
        <v>902</v>
      </c>
      <c r="G57" s="1731"/>
      <c r="H57" s="1731"/>
      <c r="I57" s="1731"/>
      <c r="J57" s="1731"/>
      <c r="K57" s="1732"/>
      <c r="L57" s="1739"/>
      <c r="M57" s="1740"/>
      <c r="N57" s="1740"/>
      <c r="O57" s="1740"/>
      <c r="P57" s="1740"/>
      <c r="Q57" s="1740"/>
      <c r="R57" s="1740"/>
      <c r="S57" s="1740"/>
      <c r="T57" s="1740"/>
      <c r="U57" s="1740"/>
      <c r="V57" s="1740"/>
      <c r="W57" s="1740"/>
      <c r="X57" s="1740"/>
      <c r="Y57" s="1740"/>
      <c r="Z57" s="1740"/>
      <c r="AA57" s="1740"/>
      <c r="AB57" s="1740"/>
      <c r="AC57" s="1740"/>
      <c r="AD57" s="1740"/>
      <c r="AE57" s="1740"/>
      <c r="AF57" s="1741"/>
      <c r="AG57" s="427"/>
      <c r="AI57" s="452"/>
      <c r="AJ57" s="452"/>
      <c r="AK57" s="452"/>
      <c r="AL57" s="452"/>
      <c r="AM57" s="452"/>
      <c r="AN57" s="452"/>
      <c r="AQ57" s="405"/>
      <c r="AR57" s="405"/>
      <c r="AS57" s="405"/>
      <c r="AT57" s="405"/>
      <c r="AU57" s="405"/>
      <c r="AV57" s="405"/>
      <c r="AW57" s="405"/>
      <c r="AX57" s="405"/>
      <c r="AY57" s="405"/>
      <c r="AZ57" s="405"/>
      <c r="BA57" s="405"/>
      <c r="BB57" s="405"/>
      <c r="BC57" s="405"/>
    </row>
    <row r="58" spans="3:55" ht="17.25" customHeight="1">
      <c r="C58" s="409" t="str">
        <f t="shared" si="0"/>
        <v>○</v>
      </c>
      <c r="F58" s="1824" t="s">
        <v>903</v>
      </c>
      <c r="G58" s="1831"/>
      <c r="H58" s="1831"/>
      <c r="I58" s="1831"/>
      <c r="J58" s="1831"/>
      <c r="K58" s="1832"/>
      <c r="L58" s="1818"/>
      <c r="M58" s="1819"/>
      <c r="N58" s="1819"/>
      <c r="O58" s="1819"/>
      <c r="P58" s="1819"/>
      <c r="Q58" s="1819"/>
      <c r="R58" s="1819"/>
      <c r="S58" s="1819"/>
      <c r="T58" s="1819"/>
      <c r="U58" s="1819"/>
      <c r="V58" s="1819"/>
      <c r="W58" s="1819"/>
      <c r="X58" s="1819"/>
      <c r="Y58" s="1819"/>
      <c r="Z58" s="1819"/>
      <c r="AA58" s="1819"/>
      <c r="AB58" s="1819"/>
      <c r="AC58" s="1819"/>
      <c r="AD58" s="1819"/>
      <c r="AE58" s="1819"/>
      <c r="AF58" s="1820"/>
      <c r="AG58" s="427"/>
      <c r="AI58" s="452"/>
      <c r="AJ58" s="452"/>
      <c r="AK58" s="452"/>
      <c r="AL58" s="452"/>
      <c r="AM58" s="452"/>
      <c r="AN58" s="452"/>
      <c r="AQ58" s="405"/>
      <c r="AR58" s="405"/>
      <c r="AS58" s="405"/>
      <c r="AT58" s="405"/>
      <c r="AU58" s="405"/>
      <c r="AV58" s="405" t="s">
        <v>932</v>
      </c>
      <c r="AW58" s="405"/>
      <c r="AX58" s="471" t="s">
        <v>931</v>
      </c>
      <c r="AY58" s="405"/>
      <c r="AZ58" s="405"/>
      <c r="BA58" s="405"/>
      <c r="BB58" s="405"/>
      <c r="BC58" s="405"/>
    </row>
    <row r="59" spans="3:55" ht="17.25" customHeight="1">
      <c r="C59" s="409" t="str">
        <f t="shared" si="0"/>
        <v>○</v>
      </c>
      <c r="F59" s="1824" t="s">
        <v>904</v>
      </c>
      <c r="G59" s="1831"/>
      <c r="H59" s="1831"/>
      <c r="I59" s="1831"/>
      <c r="J59" s="1831"/>
      <c r="K59" s="1832"/>
      <c r="L59" s="209" t="s">
        <v>929</v>
      </c>
      <c r="M59" s="1810"/>
      <c r="N59" s="1810"/>
      <c r="O59" s="511" t="s">
        <v>5</v>
      </c>
      <c r="P59" s="1810"/>
      <c r="Q59" s="1810"/>
      <c r="R59" s="511" t="s">
        <v>493</v>
      </c>
      <c r="S59" s="1810"/>
      <c r="T59" s="1810"/>
      <c r="U59" s="511" t="s">
        <v>7</v>
      </c>
      <c r="V59" s="1930" t="s">
        <v>905</v>
      </c>
      <c r="W59" s="1921"/>
      <c r="X59" s="1921"/>
      <c r="Y59" s="1921"/>
      <c r="Z59" s="1931" t="str">
        <f>IF(AX59="×","×",AV59)</f>
        <v>×</v>
      </c>
      <c r="AA59" s="1931"/>
      <c r="AB59" s="1931"/>
      <c r="AC59" s="1921" t="s">
        <v>906</v>
      </c>
      <c r="AD59" s="1921"/>
      <c r="AE59" s="1921"/>
      <c r="AF59" s="1922"/>
      <c r="AG59" s="427"/>
      <c r="AI59" s="452"/>
      <c r="AJ59" s="452"/>
      <c r="AK59" s="452"/>
      <c r="AL59" s="452"/>
      <c r="AM59" s="452"/>
      <c r="AN59" s="452"/>
      <c r="AQ59" s="405"/>
      <c r="AR59" s="461"/>
      <c r="AS59" s="471" t="s">
        <v>786</v>
      </c>
      <c r="AT59" s="471">
        <f>IF(L59="Ｓ",M59+1925,IF(L59="Ｈ",M59+1988,M59+2018))</f>
        <v>1988</v>
      </c>
      <c r="AU59" s="478" t="e">
        <f>DATE(0,P59,S59)</f>
        <v>#NUM!</v>
      </c>
      <c r="AV59" s="471" t="e">
        <f>IF(AV18&gt;=AU59,AU18-AT59,AU18-AT59-1)</f>
        <v>#NUM!</v>
      </c>
      <c r="AW59" s="487" t="s">
        <v>930</v>
      </c>
      <c r="AX59" s="471" t="str">
        <f>IF(OR(L57="",L58="",M59="",M60="",S59="",P59=""),"×","○")</f>
        <v>×</v>
      </c>
      <c r="AY59" s="405"/>
      <c r="AZ59" s="405"/>
      <c r="BA59" s="405"/>
      <c r="BB59" s="405"/>
      <c r="BC59" s="405"/>
    </row>
    <row r="60" spans="3:55" ht="17.25" customHeight="1">
      <c r="C60" s="409" t="str">
        <f t="shared" si="0"/>
        <v>○</v>
      </c>
      <c r="F60" s="1923" t="s">
        <v>907</v>
      </c>
      <c r="G60" s="1924"/>
      <c r="H60" s="1924"/>
      <c r="I60" s="1924"/>
      <c r="J60" s="1924"/>
      <c r="K60" s="1925"/>
      <c r="L60" s="531" t="s">
        <v>908</v>
      </c>
      <c r="M60" s="1926"/>
      <c r="N60" s="1926"/>
      <c r="O60" s="1926"/>
      <c r="P60" s="1926"/>
      <c r="Q60" s="1926"/>
      <c r="R60" s="1926"/>
      <c r="S60" s="1926"/>
      <c r="T60" s="1926"/>
      <c r="U60" s="489" t="s">
        <v>909</v>
      </c>
      <c r="V60" s="489"/>
      <c r="W60" s="489"/>
      <c r="X60" s="489"/>
      <c r="Y60" s="532"/>
      <c r="Z60" s="1927" t="str">
        <f>IF(Z59="×","未入力箇所有り","")</f>
        <v>未入力箇所有り</v>
      </c>
      <c r="AA60" s="1927"/>
      <c r="AB60" s="1927"/>
      <c r="AC60" s="1927"/>
      <c r="AD60" s="1927"/>
      <c r="AE60" s="1927"/>
      <c r="AF60" s="1928"/>
      <c r="AG60" s="427"/>
      <c r="AI60" s="452"/>
      <c r="AJ60" s="452"/>
      <c r="AK60" s="452"/>
      <c r="AL60" s="452"/>
      <c r="AM60" s="452"/>
      <c r="AN60" s="452"/>
      <c r="AQ60" s="405"/>
      <c r="AR60" s="405"/>
      <c r="AS60" s="533"/>
      <c r="AT60" s="405"/>
      <c r="AU60" s="405"/>
      <c r="AV60" s="405"/>
      <c r="AW60" s="405"/>
      <c r="AX60" s="405"/>
      <c r="AY60" s="405"/>
      <c r="AZ60" s="405"/>
      <c r="BA60" s="405"/>
      <c r="BB60" s="405"/>
      <c r="BC60" s="405"/>
    </row>
    <row r="61" spans="3:55" s="455" customFormat="1" ht="17.25" customHeight="1">
      <c r="C61" s="409" t="str">
        <f t="shared" si="0"/>
        <v>○</v>
      </c>
      <c r="E61" s="453" t="s">
        <v>910</v>
      </c>
      <c r="F61" s="408"/>
      <c r="G61" s="408"/>
      <c r="H61" s="408"/>
      <c r="I61" s="408"/>
      <c r="J61" s="408"/>
      <c r="K61" s="453"/>
      <c r="L61" s="453"/>
      <c r="M61" s="453"/>
      <c r="N61" s="453"/>
      <c r="O61" s="453"/>
      <c r="P61" s="453"/>
      <c r="Q61" s="453"/>
      <c r="R61" s="453"/>
      <c r="S61" s="453"/>
      <c r="T61" s="453"/>
      <c r="U61" s="453"/>
      <c r="V61" s="453"/>
      <c r="W61" s="453"/>
      <c r="X61" s="453"/>
      <c r="Y61" s="453"/>
      <c r="Z61" s="453"/>
      <c r="AA61" s="456"/>
      <c r="AB61" s="427"/>
      <c r="AC61" s="427"/>
      <c r="AD61" s="427"/>
      <c r="AE61" s="427"/>
      <c r="AF61" s="396"/>
      <c r="AG61" s="427"/>
      <c r="AH61" s="405"/>
      <c r="AI61" s="452"/>
      <c r="AJ61" s="456"/>
      <c r="AK61" s="456"/>
      <c r="AL61" s="456"/>
      <c r="AM61" s="456"/>
      <c r="AN61" s="456"/>
      <c r="AX61" s="405"/>
      <c r="AY61" s="405"/>
      <c r="AZ61" s="405"/>
      <c r="BA61" s="405"/>
    </row>
    <row r="62" spans="3:55" ht="17.25" customHeight="1">
      <c r="C62" s="409" t="str">
        <f t="shared" si="0"/>
        <v>○</v>
      </c>
      <c r="F62" s="1795" t="s">
        <v>911</v>
      </c>
      <c r="G62" s="1730" t="s">
        <v>759</v>
      </c>
      <c r="H62" s="1731"/>
      <c r="I62" s="1731"/>
      <c r="J62" s="1731"/>
      <c r="K62" s="1732"/>
      <c r="L62" s="1685"/>
      <c r="M62" s="1686"/>
      <c r="N62" s="1686"/>
      <c r="O62" s="1686"/>
      <c r="P62" s="1686"/>
      <c r="Q62" s="1686"/>
      <c r="R62" s="1686"/>
      <c r="S62" s="1686"/>
      <c r="T62" s="1686"/>
      <c r="U62" s="1686"/>
      <c r="V62" s="1686"/>
      <c r="W62" s="1686"/>
      <c r="X62" s="481"/>
      <c r="Y62" s="499" t="s">
        <v>850</v>
      </c>
      <c r="Z62" s="481"/>
      <c r="AA62" s="481"/>
      <c r="AB62" s="483"/>
      <c r="AC62" s="484"/>
      <c r="AD62" s="484"/>
      <c r="AE62" s="484"/>
      <c r="AF62" s="484"/>
      <c r="AG62" s="507"/>
      <c r="AH62" s="484"/>
      <c r="AI62" s="507"/>
      <c r="AJ62" s="508"/>
      <c r="AK62" s="427"/>
      <c r="AL62" s="456"/>
      <c r="AM62" s="452"/>
      <c r="AN62" s="452"/>
      <c r="AQ62" s="405"/>
      <c r="AR62" s="405"/>
      <c r="AS62" s="405"/>
      <c r="AT62" s="405"/>
      <c r="AU62" s="405"/>
      <c r="AV62" s="405"/>
      <c r="AW62" s="405"/>
      <c r="AX62" s="405"/>
      <c r="AY62" s="405"/>
      <c r="AZ62" s="405"/>
      <c r="BA62" s="405"/>
      <c r="BB62" s="405"/>
      <c r="BC62" s="405"/>
    </row>
    <row r="63" spans="3:55" ht="17.25" customHeight="1">
      <c r="C63" s="409" t="str">
        <f t="shared" si="0"/>
        <v>○</v>
      </c>
      <c r="F63" s="1929"/>
      <c r="G63" s="1718" t="s">
        <v>912</v>
      </c>
      <c r="H63" s="1719"/>
      <c r="I63" s="1719"/>
      <c r="J63" s="1719"/>
      <c r="K63" s="1720"/>
      <c r="L63" s="1714"/>
      <c r="M63" s="1715"/>
      <c r="N63" s="1715"/>
      <c r="O63" s="1715"/>
      <c r="P63" s="1715"/>
      <c r="Q63" s="1715"/>
      <c r="R63" s="1715"/>
      <c r="S63" s="1715"/>
      <c r="T63" s="1715"/>
      <c r="U63" s="1715"/>
      <c r="V63" s="1715"/>
      <c r="W63" s="1715"/>
      <c r="X63" s="481"/>
      <c r="Y63" s="499" t="s">
        <v>933</v>
      </c>
      <c r="Z63" s="481"/>
      <c r="AA63" s="481"/>
      <c r="AB63" s="481"/>
      <c r="AC63" s="481"/>
      <c r="AD63" s="484"/>
      <c r="AE63" s="499"/>
      <c r="AF63" s="484"/>
      <c r="AG63" s="507"/>
      <c r="AH63" s="484"/>
      <c r="AI63" s="507"/>
      <c r="AJ63" s="508"/>
      <c r="AK63" s="427"/>
      <c r="AL63" s="456"/>
      <c r="AM63" s="452"/>
      <c r="AN63" s="452"/>
      <c r="AQ63" s="405"/>
      <c r="AR63" s="405"/>
      <c r="AS63" s="405"/>
      <c r="AT63" s="405"/>
      <c r="AU63" s="405"/>
      <c r="AV63" s="405"/>
      <c r="AW63" s="405"/>
      <c r="AX63" s="405"/>
      <c r="AY63" s="405"/>
      <c r="AZ63" s="405"/>
      <c r="BA63" s="405"/>
      <c r="BB63" s="405"/>
      <c r="BC63" s="405"/>
    </row>
    <row r="64" spans="3:55" ht="17.25" customHeight="1">
      <c r="C64" s="409" t="str">
        <f t="shared" si="0"/>
        <v>○</v>
      </c>
      <c r="F64" s="1796"/>
      <c r="G64" s="1718" t="s">
        <v>762</v>
      </c>
      <c r="H64" s="1719"/>
      <c r="I64" s="1719"/>
      <c r="J64" s="1719"/>
      <c r="K64" s="1720"/>
      <c r="L64" s="1797"/>
      <c r="M64" s="1798"/>
      <c r="N64" s="1798"/>
      <c r="O64" s="1798"/>
      <c r="P64" s="1798"/>
      <c r="Q64" s="1798"/>
      <c r="R64" s="1798"/>
      <c r="S64" s="1798"/>
      <c r="T64" s="1798"/>
      <c r="U64" s="1798"/>
      <c r="V64" s="1798"/>
      <c r="W64" s="1798"/>
      <c r="X64" s="1798"/>
      <c r="Y64" s="1798"/>
      <c r="Z64" s="1798"/>
      <c r="AA64" s="1798"/>
      <c r="AB64" s="1798"/>
      <c r="AC64" s="1798"/>
      <c r="AD64" s="1798"/>
      <c r="AE64" s="1798"/>
      <c r="AF64" s="1798"/>
      <c r="AG64" s="1798"/>
      <c r="AH64" s="1798"/>
      <c r="AI64" s="1798"/>
      <c r="AJ64" s="1799"/>
      <c r="AK64" s="1698" t="str">
        <f>IF(L62="実績無し","実績無し",IF(AV68="×","未入力箇所有り",IF(AU68="×","期間が違います","○")))</f>
        <v>未入力箇所有り</v>
      </c>
      <c r="AL64" s="1698"/>
      <c r="AM64" s="1698"/>
      <c r="AN64" s="1698"/>
      <c r="AQ64" s="405"/>
      <c r="AR64" s="405"/>
      <c r="AS64" s="405"/>
      <c r="AT64" s="405"/>
      <c r="AU64" s="405"/>
      <c r="AV64" s="405"/>
      <c r="AW64" s="405"/>
      <c r="AX64" s="468"/>
      <c r="AY64" s="468"/>
      <c r="AZ64" s="468"/>
      <c r="BA64" s="468"/>
      <c r="BB64" s="405"/>
      <c r="BC64" s="405"/>
    </row>
    <row r="65" spans="3:55" ht="28.5" customHeight="1">
      <c r="C65" s="409" t="str">
        <f t="shared" si="0"/>
        <v>○</v>
      </c>
      <c r="F65" s="1796"/>
      <c r="G65" s="1817" t="s">
        <v>924</v>
      </c>
      <c r="H65" s="1719"/>
      <c r="I65" s="1719"/>
      <c r="J65" s="1719"/>
      <c r="K65" s="1720"/>
      <c r="L65" s="1818"/>
      <c r="M65" s="1819"/>
      <c r="N65" s="1819"/>
      <c r="O65" s="1819"/>
      <c r="P65" s="1819"/>
      <c r="Q65" s="1819"/>
      <c r="R65" s="1819"/>
      <c r="S65" s="1819"/>
      <c r="T65" s="1819"/>
      <c r="U65" s="1819"/>
      <c r="V65" s="1819"/>
      <c r="W65" s="1819"/>
      <c r="X65" s="1819"/>
      <c r="Y65" s="1819"/>
      <c r="Z65" s="1819"/>
      <c r="AA65" s="1819"/>
      <c r="AB65" s="1819"/>
      <c r="AC65" s="1819"/>
      <c r="AD65" s="1819"/>
      <c r="AE65" s="1819"/>
      <c r="AF65" s="1819"/>
      <c r="AG65" s="1819"/>
      <c r="AH65" s="1819"/>
      <c r="AI65" s="1819"/>
      <c r="AJ65" s="1820"/>
      <c r="AK65" s="1698"/>
      <c r="AL65" s="1698"/>
      <c r="AM65" s="1698"/>
      <c r="AN65" s="1698"/>
      <c r="AQ65" s="405"/>
      <c r="AR65" s="405"/>
      <c r="AS65" s="405"/>
      <c r="AT65" s="405"/>
      <c r="AU65" s="405"/>
      <c r="AV65" s="405"/>
      <c r="AW65" s="405"/>
      <c r="AX65" s="405"/>
      <c r="AY65" s="405"/>
      <c r="AZ65" s="405"/>
      <c r="BA65" s="405"/>
      <c r="BB65" s="405"/>
      <c r="BC65" s="405"/>
    </row>
    <row r="66" spans="3:55" ht="17.25" customHeight="1">
      <c r="C66" s="409" t="str">
        <f t="shared" si="0"/>
        <v>○</v>
      </c>
      <c r="F66" s="1796"/>
      <c r="G66" s="1824" t="str">
        <f>IF($P$24="あり",$T$24,"契約金額（税込）")</f>
        <v>契約金額（税込）</v>
      </c>
      <c r="H66" s="1825"/>
      <c r="I66" s="1825"/>
      <c r="J66" s="1825"/>
      <c r="K66" s="1826"/>
      <c r="L66" s="1821"/>
      <c r="M66" s="1822"/>
      <c r="N66" s="1822"/>
      <c r="O66" s="1822"/>
      <c r="P66" s="1822"/>
      <c r="Q66" s="1822"/>
      <c r="R66" s="1822"/>
      <c r="S66" s="1822"/>
      <c r="T66" s="1822"/>
      <c r="U66" s="1822"/>
      <c r="V66" s="1822"/>
      <c r="W66" s="1822"/>
      <c r="X66" s="1822"/>
      <c r="Y66" s="1822"/>
      <c r="Z66" s="1822"/>
      <c r="AA66" s="509" t="s">
        <v>806</v>
      </c>
      <c r="AB66" s="509"/>
      <c r="AC66" s="509"/>
      <c r="AD66" s="509"/>
      <c r="AE66" s="509"/>
      <c r="AF66" s="509"/>
      <c r="AG66" s="509"/>
      <c r="AH66" s="509"/>
      <c r="AI66" s="509"/>
      <c r="AJ66" s="510"/>
      <c r="AK66" s="1698"/>
      <c r="AL66" s="1698"/>
      <c r="AM66" s="1698"/>
      <c r="AN66" s="1698"/>
      <c r="AQ66" s="405"/>
      <c r="AR66" s="461"/>
      <c r="AS66" s="497"/>
      <c r="AT66" s="405"/>
      <c r="AU66" s="405"/>
      <c r="AV66" s="471" t="s">
        <v>931</v>
      </c>
      <c r="AW66" s="665" t="s">
        <v>1145</v>
      </c>
      <c r="AX66" s="405"/>
      <c r="AY66" s="405"/>
      <c r="AZ66" s="405"/>
      <c r="BA66" s="405"/>
      <c r="BB66" s="405"/>
      <c r="BC66" s="405"/>
    </row>
    <row r="67" spans="3:55" ht="17.25" customHeight="1">
      <c r="C67" s="409" t="str">
        <f t="shared" si="0"/>
        <v>○</v>
      </c>
      <c r="F67" s="1796"/>
      <c r="G67" s="1718" t="s">
        <v>1069</v>
      </c>
      <c r="H67" s="1719"/>
      <c r="I67" s="1719"/>
      <c r="J67" s="1719"/>
      <c r="K67" s="1720"/>
      <c r="L67" s="1797"/>
      <c r="M67" s="1798"/>
      <c r="N67" s="1798"/>
      <c r="O67" s="1798"/>
      <c r="P67" s="1798"/>
      <c r="Q67" s="1798"/>
      <c r="R67" s="1798"/>
      <c r="S67" s="1798"/>
      <c r="T67" s="1798"/>
      <c r="U67" s="1798"/>
      <c r="V67" s="1798"/>
      <c r="W67" s="1798"/>
      <c r="X67" s="1798"/>
      <c r="Y67" s="1798"/>
      <c r="Z67" s="1798"/>
      <c r="AA67" s="1798"/>
      <c r="AB67" s="1798"/>
      <c r="AC67" s="1798"/>
      <c r="AD67" s="1798"/>
      <c r="AE67" s="1798"/>
      <c r="AF67" s="1798"/>
      <c r="AG67" s="1798"/>
      <c r="AH67" s="1798"/>
      <c r="AI67" s="1798"/>
      <c r="AJ67" s="1799"/>
      <c r="AK67" s="1698"/>
      <c r="AL67" s="1698"/>
      <c r="AM67" s="1698"/>
      <c r="AN67" s="1698"/>
      <c r="AQ67" s="405"/>
      <c r="AR67" s="405"/>
      <c r="AS67" s="405"/>
      <c r="AT67" s="405"/>
      <c r="AU67" s="405" t="s">
        <v>1148</v>
      </c>
      <c r="AV67" s="405"/>
      <c r="AW67" s="665"/>
      <c r="AX67" s="468"/>
      <c r="AY67" s="468"/>
      <c r="AZ67" s="468"/>
      <c r="BA67" s="468"/>
      <c r="BB67" s="405"/>
      <c r="BC67" s="405"/>
    </row>
    <row r="68" spans="3:55" ht="17.25" customHeight="1">
      <c r="C68" s="409" t="str">
        <f t="shared" si="0"/>
        <v>○</v>
      </c>
      <c r="F68" s="1796"/>
      <c r="G68" s="1718" t="s">
        <v>764</v>
      </c>
      <c r="H68" s="1719"/>
      <c r="I68" s="1719"/>
      <c r="J68" s="1719"/>
      <c r="K68" s="1720"/>
      <c r="L68" s="209" t="s">
        <v>929</v>
      </c>
      <c r="M68" s="1810"/>
      <c r="N68" s="1810"/>
      <c r="O68" s="511" t="s">
        <v>5</v>
      </c>
      <c r="P68" s="1810"/>
      <c r="Q68" s="1810"/>
      <c r="R68" s="511" t="s">
        <v>493</v>
      </c>
      <c r="S68" s="1810"/>
      <c r="T68" s="1810"/>
      <c r="U68" s="511" t="s">
        <v>7</v>
      </c>
      <c r="V68" s="511" t="s">
        <v>752</v>
      </c>
      <c r="W68" s="668" t="s">
        <v>929</v>
      </c>
      <c r="X68" s="1810"/>
      <c r="Y68" s="1810"/>
      <c r="Z68" s="511" t="s">
        <v>5</v>
      </c>
      <c r="AA68" s="1810"/>
      <c r="AB68" s="1810"/>
      <c r="AC68" s="511" t="s">
        <v>493</v>
      </c>
      <c r="AD68" s="1810"/>
      <c r="AE68" s="1810"/>
      <c r="AF68" s="1809" t="s">
        <v>7</v>
      </c>
      <c r="AG68" s="1722"/>
      <c r="AH68" s="1722"/>
      <c r="AI68" s="1722"/>
      <c r="AJ68" s="1723"/>
      <c r="AK68" s="1698"/>
      <c r="AL68" s="1698"/>
      <c r="AM68" s="1698"/>
      <c r="AN68" s="1698"/>
      <c r="AQ68" s="405"/>
      <c r="AR68" s="461"/>
      <c r="AS68" s="487" t="s">
        <v>785</v>
      </c>
      <c r="AT68" s="478" t="str">
        <f>IF(AW68=1,(IF(W68="Ｈ",DATE(X68+1988,AA68,AD68),DATE(X68+2018,AA68,AD68))),"空欄あり")</f>
        <v>空欄あり</v>
      </c>
      <c r="AU68" s="488" t="str">
        <f>IF(AND(AT68&gt;=$AT$26,AT68&lt;=$AV$26),"○","×")</f>
        <v>×</v>
      </c>
      <c r="AV68" s="471" t="str">
        <f>IF(OR(L62="",L63="",L64="",L65="",L66="",M68="",P68="",S68="",X68="",AA68="",AD68="",L69="",L67=""),"×","○")</f>
        <v>×</v>
      </c>
      <c r="AW68" s="665">
        <f>IF(OR(L62="",L63="",L64="",L65="",L66="",M68="",P68="",S68="",X68="",AA68="",AD68="",L69="",L67=""),0,1)</f>
        <v>0</v>
      </c>
      <c r="AX68" s="405"/>
      <c r="AY68" s="405"/>
      <c r="AZ68" s="405"/>
      <c r="BA68" s="405"/>
      <c r="BB68" s="405"/>
      <c r="BC68" s="405"/>
    </row>
    <row r="69" spans="3:55" ht="27.75" customHeight="1">
      <c r="C69" s="409" t="str">
        <f t="shared" si="0"/>
        <v>○</v>
      </c>
      <c r="F69" s="1823"/>
      <c r="G69" s="1933" t="s">
        <v>808</v>
      </c>
      <c r="H69" s="1934"/>
      <c r="I69" s="1934"/>
      <c r="J69" s="1934"/>
      <c r="K69" s="1935"/>
      <c r="L69" s="1932"/>
      <c r="M69" s="1926"/>
      <c r="N69" s="1926"/>
      <c r="O69" s="1926"/>
      <c r="P69" s="1926"/>
      <c r="Q69" s="1926"/>
      <c r="R69" s="1926"/>
      <c r="S69" s="1926"/>
      <c r="T69" s="1926"/>
      <c r="U69" s="1926"/>
      <c r="V69" s="1926"/>
      <c r="W69" s="1926"/>
      <c r="X69" s="489"/>
      <c r="Y69" s="534" t="s">
        <v>933</v>
      </c>
      <c r="Z69" s="489"/>
      <c r="AA69" s="535"/>
      <c r="AB69" s="535"/>
      <c r="AC69" s="535"/>
      <c r="AD69" s="536"/>
      <c r="AE69" s="532"/>
      <c r="AF69" s="536"/>
      <c r="AG69" s="535"/>
      <c r="AH69" s="536"/>
      <c r="AI69" s="535"/>
      <c r="AJ69" s="537"/>
      <c r="AK69" s="427"/>
      <c r="AL69" s="456"/>
      <c r="AM69" s="452"/>
      <c r="AN69" s="452"/>
      <c r="AQ69" s="405"/>
      <c r="AR69" s="405"/>
      <c r="AS69" s="405"/>
      <c r="AT69" s="405"/>
      <c r="AU69" s="405"/>
      <c r="AV69" s="405"/>
      <c r="AW69" s="405"/>
      <c r="AX69" s="405"/>
      <c r="AY69" s="405"/>
      <c r="AZ69" s="405"/>
      <c r="BA69" s="405"/>
      <c r="BB69" s="405"/>
      <c r="BC69" s="405"/>
    </row>
    <row r="70" spans="3:55" ht="14.25" thickBot="1">
      <c r="C70" s="409" t="str">
        <f t="shared" ref="C70:C92" si="1">+$C$5</f>
        <v>○</v>
      </c>
      <c r="E70" s="408"/>
      <c r="F70" s="453" t="s">
        <v>767</v>
      </c>
      <c r="G70" s="408"/>
      <c r="H70" s="408"/>
      <c r="I70" s="453"/>
      <c r="J70" s="453"/>
      <c r="K70" s="453"/>
      <c r="L70" s="453"/>
      <c r="M70" s="453"/>
      <c r="N70" s="453"/>
      <c r="O70" s="453"/>
      <c r="P70" s="453"/>
      <c r="Q70" s="453"/>
      <c r="R70" s="453"/>
      <c r="S70" s="453"/>
      <c r="T70" s="453"/>
      <c r="U70" s="453"/>
      <c r="V70" s="453"/>
      <c r="W70" s="453"/>
      <c r="X70" s="453"/>
      <c r="Y70" s="453"/>
      <c r="Z70" s="453"/>
      <c r="AA70" s="452"/>
      <c r="AB70" s="427"/>
      <c r="AC70" s="427"/>
      <c r="AD70" s="427"/>
      <c r="AF70" s="427"/>
      <c r="AG70" s="427"/>
      <c r="AI70" s="452"/>
      <c r="AJ70" s="452"/>
      <c r="AK70" s="452"/>
      <c r="AL70" s="452"/>
      <c r="AM70" s="452"/>
      <c r="AN70" s="452"/>
      <c r="AQ70" s="405"/>
      <c r="AR70" s="405"/>
      <c r="AS70" s="405"/>
      <c r="AT70" s="405"/>
      <c r="AU70" s="405"/>
      <c r="AV70" s="405"/>
      <c r="AW70" s="405"/>
      <c r="AX70" s="405"/>
      <c r="AY70" s="405"/>
      <c r="AZ70" s="405"/>
      <c r="BA70" s="405"/>
      <c r="BB70" s="405"/>
      <c r="BC70" s="405"/>
    </row>
    <row r="71" spans="3:55" ht="12" customHeight="1">
      <c r="C71" s="409" t="str">
        <f t="shared" si="1"/>
        <v>○</v>
      </c>
      <c r="E71" s="408"/>
      <c r="F71" s="1699" t="str">
        <f>IF(L57="","２人目を提示する場合記載して下さい",IF(AK64="○","提出前に改めて確認ください",AK64))</f>
        <v>２人目を提示する場合記載して下さい</v>
      </c>
      <c r="G71" s="1700"/>
      <c r="H71" s="1700"/>
      <c r="I71" s="1700"/>
      <c r="J71" s="1700"/>
      <c r="K71" s="1700"/>
      <c r="L71" s="1700"/>
      <c r="M71" s="1700"/>
      <c r="N71" s="1700"/>
      <c r="O71" s="1700"/>
      <c r="P71" s="1700"/>
      <c r="Q71" s="1700"/>
      <c r="R71" s="1700"/>
      <c r="S71" s="1700"/>
      <c r="T71" s="1700"/>
      <c r="U71" s="1700"/>
      <c r="V71" s="1700"/>
      <c r="W71" s="1700"/>
      <c r="X71" s="1700"/>
      <c r="Y71" s="1700"/>
      <c r="Z71" s="1700"/>
      <c r="AA71" s="1700"/>
      <c r="AB71" s="1700"/>
      <c r="AC71" s="1700"/>
      <c r="AD71" s="1701"/>
      <c r="AF71" s="1555" t="s">
        <v>759</v>
      </c>
      <c r="AG71" s="1520"/>
      <c r="AH71" s="1520"/>
      <c r="AI71" s="1520"/>
      <c r="AJ71" s="1936" t="str">
        <f>IF(AK64="○","有","無")</f>
        <v>無</v>
      </c>
      <c r="AK71" s="1937"/>
      <c r="AL71" s="1937"/>
      <c r="AM71" s="1938"/>
      <c r="AN71" s="452"/>
      <c r="AQ71" s="405"/>
      <c r="AR71" s="405"/>
      <c r="AS71" s="405"/>
      <c r="AT71" s="405"/>
      <c r="AU71" s="405"/>
      <c r="AV71" s="405"/>
      <c r="AW71" s="405"/>
      <c r="AX71" s="405"/>
      <c r="AY71" s="405"/>
      <c r="AZ71" s="405"/>
      <c r="BA71" s="405"/>
      <c r="BB71" s="405"/>
      <c r="BC71" s="405"/>
    </row>
    <row r="72" spans="3:55" ht="12" customHeight="1" thickBot="1">
      <c r="C72" s="409" t="str">
        <f t="shared" si="1"/>
        <v>○</v>
      </c>
      <c r="E72" s="408"/>
      <c r="F72" s="1702"/>
      <c r="G72" s="1703"/>
      <c r="H72" s="1703"/>
      <c r="I72" s="1703"/>
      <c r="J72" s="1703"/>
      <c r="K72" s="1703"/>
      <c r="L72" s="1703"/>
      <c r="M72" s="1703"/>
      <c r="N72" s="1703"/>
      <c r="O72" s="1703"/>
      <c r="P72" s="1703"/>
      <c r="Q72" s="1703"/>
      <c r="R72" s="1703"/>
      <c r="S72" s="1703"/>
      <c r="T72" s="1703"/>
      <c r="U72" s="1703"/>
      <c r="V72" s="1703"/>
      <c r="W72" s="1703"/>
      <c r="X72" s="1703"/>
      <c r="Y72" s="1703"/>
      <c r="Z72" s="1703"/>
      <c r="AA72" s="1703"/>
      <c r="AB72" s="1703"/>
      <c r="AC72" s="1703"/>
      <c r="AD72" s="1704"/>
      <c r="AF72" s="1705"/>
      <c r="AG72" s="1706"/>
      <c r="AH72" s="1706"/>
      <c r="AI72" s="1706"/>
      <c r="AJ72" s="1939"/>
      <c r="AK72" s="1940"/>
      <c r="AL72" s="1940"/>
      <c r="AM72" s="1941"/>
      <c r="AN72" s="452"/>
      <c r="AQ72" s="405"/>
      <c r="AR72" s="405"/>
      <c r="AS72" s="405"/>
      <c r="AT72" s="405"/>
      <c r="AU72" s="405"/>
      <c r="AV72" s="405"/>
      <c r="AW72" s="405"/>
      <c r="AX72" s="405"/>
      <c r="AY72" s="405"/>
      <c r="AZ72" s="405"/>
      <c r="BA72" s="405"/>
      <c r="BB72" s="405"/>
      <c r="BC72" s="405"/>
    </row>
    <row r="73" spans="3:55" ht="13.5">
      <c r="C73" s="409" t="str">
        <f t="shared" si="1"/>
        <v>○</v>
      </c>
      <c r="AQ73" s="405"/>
      <c r="AR73" s="405"/>
      <c r="AS73" s="405"/>
      <c r="AT73" s="405"/>
      <c r="AU73" s="405"/>
      <c r="AV73" s="405"/>
      <c r="AW73" s="405"/>
      <c r="AX73" s="405"/>
      <c r="AY73" s="405"/>
      <c r="AZ73" s="405"/>
      <c r="BA73" s="405"/>
      <c r="BB73" s="405"/>
      <c r="BC73" s="405"/>
    </row>
    <row r="74" spans="3:55" ht="13.5">
      <c r="C74" s="409" t="str">
        <f t="shared" si="1"/>
        <v>○</v>
      </c>
      <c r="AQ74" s="405"/>
      <c r="AR74" s="405"/>
      <c r="AS74" s="405"/>
      <c r="AT74" s="405"/>
      <c r="AU74" s="405"/>
      <c r="AV74" s="405"/>
      <c r="AW74" s="405"/>
      <c r="AX74" s="405"/>
      <c r="AY74" s="405"/>
      <c r="AZ74" s="405"/>
      <c r="BA74" s="405"/>
      <c r="BB74" s="405"/>
      <c r="BC74" s="405"/>
    </row>
    <row r="75" spans="3:55" ht="18.75" customHeight="1">
      <c r="C75" s="409" t="str">
        <f t="shared" si="1"/>
        <v>○</v>
      </c>
      <c r="E75" s="453" t="s">
        <v>925</v>
      </c>
      <c r="F75" s="408"/>
      <c r="G75" s="408"/>
      <c r="H75" s="408"/>
      <c r="I75" s="408"/>
      <c r="J75" s="408"/>
      <c r="K75" s="453"/>
      <c r="L75" s="453"/>
      <c r="M75" s="453"/>
      <c r="N75" s="453"/>
      <c r="O75" s="453"/>
      <c r="P75" s="453"/>
      <c r="Q75" s="453"/>
      <c r="R75" s="453"/>
      <c r="S75" s="453"/>
      <c r="T75" s="453"/>
      <c r="U75" s="453"/>
      <c r="V75" s="453"/>
      <c r="W75" s="453"/>
      <c r="X75" s="454"/>
      <c r="Y75" s="454"/>
      <c r="Z75" s="454"/>
      <c r="AA75" s="454"/>
      <c r="AB75" s="454"/>
      <c r="AC75" s="454"/>
      <c r="AD75" s="454"/>
      <c r="AE75" s="454"/>
      <c r="AF75" s="405"/>
      <c r="AG75" s="427"/>
      <c r="AH75" s="405"/>
      <c r="AI75" s="452"/>
      <c r="AJ75" s="452"/>
      <c r="AK75" s="452"/>
      <c r="AL75" s="452"/>
      <c r="AM75" s="452"/>
      <c r="AN75" s="452"/>
      <c r="AO75" s="405"/>
      <c r="AP75" s="405"/>
      <c r="AQ75" s="405"/>
      <c r="AR75" s="405"/>
      <c r="AS75" s="405"/>
      <c r="AT75" s="405"/>
      <c r="AU75" s="405"/>
      <c r="AV75" s="405"/>
      <c r="AW75" s="405"/>
      <c r="AX75" s="405"/>
      <c r="AY75" s="405"/>
      <c r="AZ75" s="405"/>
      <c r="BA75" s="405"/>
      <c r="BB75" s="405"/>
      <c r="BC75" s="405"/>
    </row>
    <row r="76" spans="3:55" ht="13.5">
      <c r="C76" s="409" t="str">
        <f t="shared" si="1"/>
        <v>○</v>
      </c>
      <c r="E76" s="530" t="s">
        <v>901</v>
      </c>
      <c r="F76" s="408"/>
      <c r="G76" s="408"/>
      <c r="H76" s="408"/>
      <c r="I76" s="408"/>
      <c r="J76" s="408"/>
      <c r="K76" s="452"/>
      <c r="L76" s="452"/>
      <c r="M76" s="452"/>
      <c r="N76" s="452"/>
      <c r="O76" s="452"/>
      <c r="P76" s="452"/>
      <c r="Q76" s="452"/>
      <c r="R76" s="452"/>
      <c r="S76" s="452"/>
      <c r="T76" s="452"/>
      <c r="U76" s="452"/>
      <c r="V76" s="452"/>
      <c r="W76" s="452"/>
      <c r="X76" s="452"/>
      <c r="Y76" s="452"/>
      <c r="Z76" s="452"/>
      <c r="AA76" s="452"/>
      <c r="AB76" s="452"/>
      <c r="AC76" s="452"/>
      <c r="AD76" s="452"/>
      <c r="AE76" s="452"/>
      <c r="AF76" s="452"/>
      <c r="AG76" s="452"/>
      <c r="AH76" s="452"/>
      <c r="AI76" s="452"/>
      <c r="AJ76" s="452"/>
      <c r="AK76" s="452"/>
      <c r="AL76" s="452"/>
      <c r="AM76" s="452"/>
      <c r="AN76" s="452"/>
      <c r="AQ76" s="405"/>
      <c r="AR76" s="405"/>
      <c r="AS76" s="405"/>
      <c r="AT76" s="405"/>
      <c r="AU76" s="405"/>
      <c r="AV76" s="405"/>
      <c r="AW76" s="405"/>
      <c r="AX76" s="405"/>
      <c r="AY76" s="405"/>
      <c r="AZ76" s="405"/>
      <c r="BA76" s="405"/>
      <c r="BB76" s="405"/>
      <c r="BC76" s="405"/>
    </row>
    <row r="77" spans="3:55" ht="17.25" customHeight="1">
      <c r="C77" s="409" t="str">
        <f t="shared" si="1"/>
        <v>○</v>
      </c>
      <c r="F77" s="1730" t="s">
        <v>902</v>
      </c>
      <c r="G77" s="1731"/>
      <c r="H77" s="1731"/>
      <c r="I77" s="1731"/>
      <c r="J77" s="1731"/>
      <c r="K77" s="1732"/>
      <c r="L77" s="1739"/>
      <c r="M77" s="1740"/>
      <c r="N77" s="1740"/>
      <c r="O77" s="1740"/>
      <c r="P77" s="1740"/>
      <c r="Q77" s="1740"/>
      <c r="R77" s="1740"/>
      <c r="S77" s="1740"/>
      <c r="T77" s="1740"/>
      <c r="U77" s="1740"/>
      <c r="V77" s="1740"/>
      <c r="W77" s="1740"/>
      <c r="X77" s="1740"/>
      <c r="Y77" s="1740"/>
      <c r="Z77" s="1740"/>
      <c r="AA77" s="1740"/>
      <c r="AB77" s="1740"/>
      <c r="AC77" s="1740"/>
      <c r="AD77" s="1740"/>
      <c r="AE77" s="1740"/>
      <c r="AF77" s="1741"/>
      <c r="AG77" s="427"/>
      <c r="AI77" s="452"/>
      <c r="AJ77" s="452"/>
      <c r="AK77" s="452"/>
      <c r="AL77" s="452"/>
      <c r="AM77" s="452"/>
      <c r="AN77" s="452"/>
      <c r="AQ77" s="405"/>
      <c r="AR77" s="405"/>
      <c r="AS77" s="405"/>
      <c r="AT77" s="405"/>
      <c r="AU77" s="405"/>
      <c r="AV77" s="405"/>
      <c r="AW77" s="405"/>
      <c r="AX77" s="405"/>
      <c r="AY77" s="405"/>
      <c r="AZ77" s="405"/>
      <c r="BA77" s="405"/>
      <c r="BB77" s="405"/>
      <c r="BC77" s="405"/>
    </row>
    <row r="78" spans="3:55" ht="17.25" customHeight="1">
      <c r="C78" s="409" t="str">
        <f t="shared" si="1"/>
        <v>○</v>
      </c>
      <c r="F78" s="1824" t="s">
        <v>903</v>
      </c>
      <c r="G78" s="1831"/>
      <c r="H78" s="1831"/>
      <c r="I78" s="1831"/>
      <c r="J78" s="1831"/>
      <c r="K78" s="1832"/>
      <c r="L78" s="1818"/>
      <c r="M78" s="1819"/>
      <c r="N78" s="1819"/>
      <c r="O78" s="1819"/>
      <c r="P78" s="1819"/>
      <c r="Q78" s="1819"/>
      <c r="R78" s="1819"/>
      <c r="S78" s="1819"/>
      <c r="T78" s="1819"/>
      <c r="U78" s="1819"/>
      <c r="V78" s="1819"/>
      <c r="W78" s="1819"/>
      <c r="X78" s="1819"/>
      <c r="Y78" s="1819"/>
      <c r="Z78" s="1819"/>
      <c r="AA78" s="1819"/>
      <c r="AB78" s="1819"/>
      <c r="AC78" s="1819"/>
      <c r="AD78" s="1819"/>
      <c r="AE78" s="1819"/>
      <c r="AF78" s="1820"/>
      <c r="AG78" s="427"/>
      <c r="AI78" s="452"/>
      <c r="AJ78" s="452"/>
      <c r="AK78" s="452"/>
      <c r="AL78" s="452"/>
      <c r="AM78" s="452"/>
      <c r="AN78" s="452"/>
      <c r="AQ78" s="405"/>
      <c r="AR78" s="405"/>
      <c r="AS78" s="405"/>
      <c r="AT78" s="405"/>
      <c r="AU78" s="405"/>
      <c r="AV78" s="405" t="s">
        <v>932</v>
      </c>
      <c r="AW78" s="405"/>
      <c r="AX78" s="471" t="s">
        <v>931</v>
      </c>
      <c r="AY78" s="405"/>
      <c r="AZ78" s="405"/>
      <c r="BA78" s="405"/>
      <c r="BB78" s="405"/>
      <c r="BC78" s="405"/>
    </row>
    <row r="79" spans="3:55" ht="17.25" customHeight="1">
      <c r="C79" s="409" t="str">
        <f t="shared" si="1"/>
        <v>○</v>
      </c>
      <c r="F79" s="1824" t="s">
        <v>904</v>
      </c>
      <c r="G79" s="1831"/>
      <c r="H79" s="1831"/>
      <c r="I79" s="1831"/>
      <c r="J79" s="1831"/>
      <c r="K79" s="1832"/>
      <c r="L79" s="209" t="s">
        <v>929</v>
      </c>
      <c r="M79" s="1810"/>
      <c r="N79" s="1810"/>
      <c r="O79" s="511" t="s">
        <v>5</v>
      </c>
      <c r="P79" s="1810"/>
      <c r="Q79" s="1810"/>
      <c r="R79" s="511" t="s">
        <v>493</v>
      </c>
      <c r="S79" s="1810"/>
      <c r="T79" s="1810"/>
      <c r="U79" s="511" t="s">
        <v>7</v>
      </c>
      <c r="V79" s="1930" t="s">
        <v>905</v>
      </c>
      <c r="W79" s="1921"/>
      <c r="X79" s="1921"/>
      <c r="Y79" s="1921"/>
      <c r="Z79" s="1931" t="str">
        <f>IF(AX79="×","×",AV79)</f>
        <v>×</v>
      </c>
      <c r="AA79" s="1931"/>
      <c r="AB79" s="1931"/>
      <c r="AC79" s="1921" t="s">
        <v>906</v>
      </c>
      <c r="AD79" s="1921"/>
      <c r="AE79" s="1921"/>
      <c r="AF79" s="1922"/>
      <c r="AG79" s="427"/>
      <c r="AI79" s="452"/>
      <c r="AJ79" s="452"/>
      <c r="AK79" s="452"/>
      <c r="AL79" s="452"/>
      <c r="AM79" s="452"/>
      <c r="AN79" s="452"/>
      <c r="AQ79" s="405"/>
      <c r="AR79" s="461"/>
      <c r="AS79" s="471" t="s">
        <v>786</v>
      </c>
      <c r="AT79" s="471">
        <f>IF(L79="Ｓ",M79+1925,IF(L79="Ｈ",M79+1988,M79+2018))</f>
        <v>1988</v>
      </c>
      <c r="AU79" s="478" t="e">
        <f>DATE(0,P79,S79)</f>
        <v>#NUM!</v>
      </c>
      <c r="AV79" s="471" t="e">
        <f>IF(AV18&gt;=AU79,AU18-AT79,AU18-AT79-1)</f>
        <v>#NUM!</v>
      </c>
      <c r="AW79" s="487" t="s">
        <v>930</v>
      </c>
      <c r="AX79" s="471" t="str">
        <f>IF(OR(L77="",L78="",M79="",M80="",S79="",P79=""),"×","○")</f>
        <v>×</v>
      </c>
      <c r="AY79" s="405"/>
      <c r="AZ79" s="405"/>
      <c r="BA79" s="405"/>
      <c r="BB79" s="405"/>
      <c r="BC79" s="405"/>
    </row>
    <row r="80" spans="3:55" ht="17.25" customHeight="1">
      <c r="C80" s="409" t="str">
        <f t="shared" si="1"/>
        <v>○</v>
      </c>
      <c r="F80" s="1923" t="s">
        <v>907</v>
      </c>
      <c r="G80" s="1924"/>
      <c r="H80" s="1924"/>
      <c r="I80" s="1924"/>
      <c r="J80" s="1924"/>
      <c r="K80" s="1925"/>
      <c r="L80" s="531" t="s">
        <v>908</v>
      </c>
      <c r="M80" s="1926"/>
      <c r="N80" s="1926"/>
      <c r="O80" s="1926"/>
      <c r="P80" s="1926"/>
      <c r="Q80" s="1926"/>
      <c r="R80" s="1926"/>
      <c r="S80" s="1926"/>
      <c r="T80" s="1926"/>
      <c r="U80" s="489" t="s">
        <v>909</v>
      </c>
      <c r="V80" s="489"/>
      <c r="W80" s="489"/>
      <c r="X80" s="489"/>
      <c r="Y80" s="532"/>
      <c r="Z80" s="1927" t="str">
        <f>IF(Z79="×","未入力箇所有り","")</f>
        <v>未入力箇所有り</v>
      </c>
      <c r="AA80" s="1927"/>
      <c r="AB80" s="1927"/>
      <c r="AC80" s="1927"/>
      <c r="AD80" s="1927"/>
      <c r="AE80" s="1927"/>
      <c r="AF80" s="1928"/>
      <c r="AG80" s="427"/>
      <c r="AI80" s="452"/>
      <c r="AJ80" s="452"/>
      <c r="AK80" s="452"/>
      <c r="AL80" s="452"/>
      <c r="AM80" s="452"/>
      <c r="AN80" s="452"/>
      <c r="AQ80" s="405"/>
      <c r="AR80" s="405"/>
      <c r="AS80" s="533"/>
      <c r="AT80" s="405"/>
      <c r="AU80" s="405"/>
      <c r="AV80" s="405"/>
      <c r="AW80" s="405"/>
      <c r="AX80" s="405"/>
      <c r="AY80" s="405"/>
      <c r="AZ80" s="405"/>
      <c r="BA80" s="405"/>
      <c r="BB80" s="405"/>
      <c r="BC80" s="405"/>
    </row>
    <row r="81" spans="3:55" s="455" customFormat="1" ht="17.25" customHeight="1">
      <c r="C81" s="409" t="str">
        <f t="shared" si="1"/>
        <v>○</v>
      </c>
      <c r="E81" s="453" t="s">
        <v>910</v>
      </c>
      <c r="F81" s="408"/>
      <c r="G81" s="408"/>
      <c r="H81" s="408"/>
      <c r="I81" s="408"/>
      <c r="J81" s="408"/>
      <c r="K81" s="453"/>
      <c r="L81" s="453"/>
      <c r="M81" s="453"/>
      <c r="N81" s="453"/>
      <c r="O81" s="453"/>
      <c r="P81" s="453"/>
      <c r="Q81" s="453"/>
      <c r="R81" s="453"/>
      <c r="S81" s="453"/>
      <c r="T81" s="453"/>
      <c r="U81" s="453"/>
      <c r="V81" s="453"/>
      <c r="W81" s="453"/>
      <c r="X81" s="453"/>
      <c r="Y81" s="453"/>
      <c r="Z81" s="453"/>
      <c r="AA81" s="456"/>
      <c r="AB81" s="427"/>
      <c r="AC81" s="427"/>
      <c r="AD81" s="427"/>
      <c r="AE81" s="427"/>
      <c r="AF81" s="396"/>
      <c r="AG81" s="427"/>
      <c r="AH81" s="405"/>
      <c r="AI81" s="452"/>
      <c r="AJ81" s="456"/>
      <c r="AK81" s="456"/>
      <c r="AL81" s="456"/>
      <c r="AM81" s="456"/>
      <c r="AN81" s="456"/>
      <c r="AX81" s="405"/>
      <c r="AY81" s="405"/>
      <c r="AZ81" s="405"/>
      <c r="BA81" s="405"/>
    </row>
    <row r="82" spans="3:55" ht="17.25" customHeight="1">
      <c r="C82" s="409" t="str">
        <f t="shared" si="1"/>
        <v>○</v>
      </c>
      <c r="F82" s="1795" t="s">
        <v>911</v>
      </c>
      <c r="G82" s="1730" t="s">
        <v>759</v>
      </c>
      <c r="H82" s="1731"/>
      <c r="I82" s="1731"/>
      <c r="J82" s="1731"/>
      <c r="K82" s="1732"/>
      <c r="L82" s="1685"/>
      <c r="M82" s="1686"/>
      <c r="N82" s="1686"/>
      <c r="O82" s="1686"/>
      <c r="P82" s="1686"/>
      <c r="Q82" s="1686"/>
      <c r="R82" s="1686"/>
      <c r="S82" s="1686"/>
      <c r="T82" s="1686"/>
      <c r="U82" s="1686"/>
      <c r="V82" s="1686"/>
      <c r="W82" s="1686"/>
      <c r="X82" s="481"/>
      <c r="Y82" s="499" t="s">
        <v>850</v>
      </c>
      <c r="Z82" s="481"/>
      <c r="AA82" s="481"/>
      <c r="AB82" s="483"/>
      <c r="AC82" s="484"/>
      <c r="AD82" s="484"/>
      <c r="AE82" s="484"/>
      <c r="AF82" s="484"/>
      <c r="AG82" s="507"/>
      <c r="AH82" s="484"/>
      <c r="AI82" s="507"/>
      <c r="AJ82" s="508"/>
      <c r="AK82" s="427"/>
      <c r="AL82" s="456"/>
      <c r="AM82" s="452"/>
      <c r="AN82" s="452"/>
      <c r="AQ82" s="405"/>
      <c r="AR82" s="405"/>
      <c r="AS82" s="405"/>
      <c r="AT82" s="405"/>
      <c r="AU82" s="405"/>
      <c r="AV82" s="405"/>
      <c r="AW82" s="405"/>
      <c r="AX82" s="405"/>
      <c r="AY82" s="405"/>
      <c r="AZ82" s="405"/>
      <c r="BA82" s="405"/>
      <c r="BB82" s="405"/>
      <c r="BC82" s="405"/>
    </row>
    <row r="83" spans="3:55" ht="17.25" customHeight="1">
      <c r="C83" s="409" t="str">
        <f t="shared" si="1"/>
        <v>○</v>
      </c>
      <c r="F83" s="1929"/>
      <c r="G83" s="1718" t="s">
        <v>912</v>
      </c>
      <c r="H83" s="1719"/>
      <c r="I83" s="1719"/>
      <c r="J83" s="1719"/>
      <c r="K83" s="1720"/>
      <c r="L83" s="1714"/>
      <c r="M83" s="1715"/>
      <c r="N83" s="1715"/>
      <c r="O83" s="1715"/>
      <c r="P83" s="1715"/>
      <c r="Q83" s="1715"/>
      <c r="R83" s="1715"/>
      <c r="S83" s="1715"/>
      <c r="T83" s="1715"/>
      <c r="U83" s="1715"/>
      <c r="V83" s="1715"/>
      <c r="W83" s="1715"/>
      <c r="X83" s="481"/>
      <c r="Y83" s="499" t="s">
        <v>933</v>
      </c>
      <c r="Z83" s="481"/>
      <c r="AA83" s="481"/>
      <c r="AB83" s="481"/>
      <c r="AC83" s="481"/>
      <c r="AD83" s="484"/>
      <c r="AE83" s="499"/>
      <c r="AF83" s="484"/>
      <c r="AG83" s="507"/>
      <c r="AH83" s="484"/>
      <c r="AI83" s="507"/>
      <c r="AJ83" s="508"/>
      <c r="AK83" s="427"/>
      <c r="AL83" s="456"/>
      <c r="AM83" s="452"/>
      <c r="AN83" s="452"/>
      <c r="AQ83" s="405"/>
      <c r="AR83" s="405"/>
      <c r="AS83" s="405"/>
      <c r="AT83" s="405"/>
      <c r="AU83" s="405"/>
      <c r="AV83" s="405"/>
      <c r="AW83" s="405"/>
      <c r="AX83" s="405"/>
      <c r="AY83" s="405"/>
      <c r="AZ83" s="405"/>
      <c r="BA83" s="405"/>
      <c r="BB83" s="405"/>
      <c r="BC83" s="405"/>
    </row>
    <row r="84" spans="3:55" ht="17.25" customHeight="1">
      <c r="C84" s="409" t="str">
        <f t="shared" si="1"/>
        <v>○</v>
      </c>
      <c r="F84" s="1796"/>
      <c r="G84" s="1718" t="s">
        <v>762</v>
      </c>
      <c r="H84" s="1719"/>
      <c r="I84" s="1719"/>
      <c r="J84" s="1719"/>
      <c r="K84" s="1720"/>
      <c r="L84" s="1797"/>
      <c r="M84" s="1798"/>
      <c r="N84" s="1798"/>
      <c r="O84" s="1798"/>
      <c r="P84" s="1798"/>
      <c r="Q84" s="1798"/>
      <c r="R84" s="1798"/>
      <c r="S84" s="1798"/>
      <c r="T84" s="1798"/>
      <c r="U84" s="1798"/>
      <c r="V84" s="1798"/>
      <c r="W84" s="1798"/>
      <c r="X84" s="1798"/>
      <c r="Y84" s="1798"/>
      <c r="Z84" s="1798"/>
      <c r="AA84" s="1798"/>
      <c r="AB84" s="1798"/>
      <c r="AC84" s="1798"/>
      <c r="AD84" s="1798"/>
      <c r="AE84" s="1798"/>
      <c r="AF84" s="1798"/>
      <c r="AG84" s="1798"/>
      <c r="AH84" s="1798"/>
      <c r="AI84" s="1798"/>
      <c r="AJ84" s="1799"/>
      <c r="AK84" s="1698" t="str">
        <f>IF(L82="実績無し","実績無し",IF(AV88="×","未入力箇所有り",IF(AU88="×","期間が違います","○")))</f>
        <v>未入力箇所有り</v>
      </c>
      <c r="AL84" s="1698"/>
      <c r="AM84" s="1698"/>
      <c r="AN84" s="1698"/>
      <c r="AQ84" s="405"/>
      <c r="AR84" s="405"/>
      <c r="AS84" s="405"/>
      <c r="AT84" s="405"/>
      <c r="AU84" s="405"/>
      <c r="AV84" s="405"/>
      <c r="AW84" s="405"/>
      <c r="AX84" s="468"/>
      <c r="AY84" s="468"/>
      <c r="AZ84" s="468"/>
      <c r="BA84" s="468"/>
      <c r="BB84" s="405"/>
      <c r="BC84" s="405"/>
    </row>
    <row r="85" spans="3:55" ht="28.5" customHeight="1">
      <c r="C85" s="409" t="str">
        <f t="shared" si="1"/>
        <v>○</v>
      </c>
      <c r="F85" s="1796"/>
      <c r="G85" s="1817" t="s">
        <v>809</v>
      </c>
      <c r="H85" s="1719"/>
      <c r="I85" s="1719"/>
      <c r="J85" s="1719"/>
      <c r="K85" s="1720"/>
      <c r="L85" s="1818"/>
      <c r="M85" s="1819"/>
      <c r="N85" s="1819"/>
      <c r="O85" s="1819"/>
      <c r="P85" s="1819"/>
      <c r="Q85" s="1819"/>
      <c r="R85" s="1819"/>
      <c r="S85" s="1819"/>
      <c r="T85" s="1819"/>
      <c r="U85" s="1819"/>
      <c r="V85" s="1819"/>
      <c r="W85" s="1819"/>
      <c r="X85" s="1819"/>
      <c r="Y85" s="1819"/>
      <c r="Z85" s="1819"/>
      <c r="AA85" s="1819"/>
      <c r="AB85" s="1819"/>
      <c r="AC85" s="1819"/>
      <c r="AD85" s="1819"/>
      <c r="AE85" s="1819"/>
      <c r="AF85" s="1819"/>
      <c r="AG85" s="1819"/>
      <c r="AH85" s="1819"/>
      <c r="AI85" s="1819"/>
      <c r="AJ85" s="1820"/>
      <c r="AK85" s="1698"/>
      <c r="AL85" s="1698"/>
      <c r="AM85" s="1698"/>
      <c r="AN85" s="1698"/>
      <c r="AQ85" s="405"/>
      <c r="AR85" s="405"/>
      <c r="AS85" s="405"/>
      <c r="AT85" s="405"/>
      <c r="AU85" s="405"/>
      <c r="AV85" s="405"/>
      <c r="AW85" s="405"/>
      <c r="AX85" s="405"/>
      <c r="AY85" s="405"/>
      <c r="AZ85" s="405"/>
      <c r="BA85" s="405"/>
      <c r="BB85" s="405"/>
      <c r="BC85" s="405"/>
    </row>
    <row r="86" spans="3:55" ht="17.25" customHeight="1">
      <c r="C86" s="409" t="str">
        <f t="shared" si="1"/>
        <v>○</v>
      </c>
      <c r="F86" s="1796"/>
      <c r="G86" s="1824" t="str">
        <f>IF($P$24="あり",$T$24,"契約金額（税込）")</f>
        <v>契約金額（税込）</v>
      </c>
      <c r="H86" s="1825"/>
      <c r="I86" s="1825"/>
      <c r="J86" s="1825"/>
      <c r="K86" s="1826"/>
      <c r="L86" s="1821"/>
      <c r="M86" s="1822"/>
      <c r="N86" s="1822"/>
      <c r="O86" s="1822"/>
      <c r="P86" s="1822"/>
      <c r="Q86" s="1822"/>
      <c r="R86" s="1822"/>
      <c r="S86" s="1822"/>
      <c r="T86" s="1822"/>
      <c r="U86" s="1822"/>
      <c r="V86" s="1822"/>
      <c r="W86" s="1822"/>
      <c r="X86" s="1822"/>
      <c r="Y86" s="1822"/>
      <c r="Z86" s="1822"/>
      <c r="AA86" s="509" t="s">
        <v>806</v>
      </c>
      <c r="AB86" s="509"/>
      <c r="AC86" s="509"/>
      <c r="AD86" s="509"/>
      <c r="AE86" s="509"/>
      <c r="AF86" s="509"/>
      <c r="AG86" s="509"/>
      <c r="AH86" s="509"/>
      <c r="AI86" s="509"/>
      <c r="AJ86" s="510"/>
      <c r="AK86" s="1698"/>
      <c r="AL86" s="1698"/>
      <c r="AM86" s="1698"/>
      <c r="AN86" s="1698"/>
      <c r="AQ86" s="405"/>
      <c r="AR86" s="461"/>
      <c r="AS86" s="497"/>
      <c r="AT86" s="405"/>
      <c r="AU86" s="405"/>
      <c r="AV86" s="471" t="s">
        <v>931</v>
      </c>
      <c r="AW86" s="665" t="s">
        <v>1145</v>
      </c>
      <c r="AX86" s="405"/>
      <c r="AY86" s="405"/>
      <c r="AZ86" s="405"/>
      <c r="BA86" s="405"/>
      <c r="BB86" s="405"/>
      <c r="BC86" s="405"/>
    </row>
    <row r="87" spans="3:55" ht="17.25" customHeight="1">
      <c r="C87" s="409" t="str">
        <f t="shared" si="1"/>
        <v>○</v>
      </c>
      <c r="F87" s="1796"/>
      <c r="G87" s="1718" t="s">
        <v>1069</v>
      </c>
      <c r="H87" s="1719"/>
      <c r="I87" s="1719"/>
      <c r="J87" s="1719"/>
      <c r="K87" s="1720"/>
      <c r="L87" s="1797"/>
      <c r="M87" s="1798"/>
      <c r="N87" s="1798"/>
      <c r="O87" s="1798"/>
      <c r="P87" s="1798"/>
      <c r="Q87" s="1798"/>
      <c r="R87" s="1798"/>
      <c r="S87" s="1798"/>
      <c r="T87" s="1798"/>
      <c r="U87" s="1798"/>
      <c r="V87" s="1798"/>
      <c r="W87" s="1798"/>
      <c r="X87" s="1798"/>
      <c r="Y87" s="1798"/>
      <c r="Z87" s="1798"/>
      <c r="AA87" s="1798"/>
      <c r="AB87" s="1798"/>
      <c r="AC87" s="1798"/>
      <c r="AD87" s="1798"/>
      <c r="AE87" s="1798"/>
      <c r="AF87" s="1798"/>
      <c r="AG87" s="1798"/>
      <c r="AH87" s="1798"/>
      <c r="AI87" s="1798"/>
      <c r="AJ87" s="1799"/>
      <c r="AK87" s="1698"/>
      <c r="AL87" s="1698"/>
      <c r="AM87" s="1698"/>
      <c r="AN87" s="1698"/>
      <c r="AQ87" s="405"/>
      <c r="AR87" s="405"/>
      <c r="AS87" s="405"/>
      <c r="AT87" s="405"/>
      <c r="AU87" s="405"/>
      <c r="AV87" s="405"/>
      <c r="AW87" s="665"/>
      <c r="AX87" s="468"/>
      <c r="AY87" s="468"/>
      <c r="AZ87" s="468"/>
      <c r="BA87" s="468"/>
      <c r="BB87" s="405"/>
      <c r="BC87" s="405"/>
    </row>
    <row r="88" spans="3:55" ht="17.25" customHeight="1">
      <c r="C88" s="409" t="str">
        <f t="shared" si="1"/>
        <v>○</v>
      </c>
      <c r="F88" s="1796"/>
      <c r="G88" s="1718" t="s">
        <v>764</v>
      </c>
      <c r="H88" s="1719"/>
      <c r="I88" s="1719"/>
      <c r="J88" s="1719"/>
      <c r="K88" s="1720"/>
      <c r="L88" s="209" t="s">
        <v>929</v>
      </c>
      <c r="M88" s="1810"/>
      <c r="N88" s="1810"/>
      <c r="O88" s="511" t="s">
        <v>5</v>
      </c>
      <c r="P88" s="1810"/>
      <c r="Q88" s="1810"/>
      <c r="R88" s="511" t="s">
        <v>493</v>
      </c>
      <c r="S88" s="1810"/>
      <c r="T88" s="1810"/>
      <c r="U88" s="511" t="s">
        <v>7</v>
      </c>
      <c r="V88" s="511" t="s">
        <v>752</v>
      </c>
      <c r="W88" s="668" t="s">
        <v>929</v>
      </c>
      <c r="X88" s="1810"/>
      <c r="Y88" s="1810"/>
      <c r="Z88" s="511" t="s">
        <v>5</v>
      </c>
      <c r="AA88" s="1810"/>
      <c r="AB88" s="1810"/>
      <c r="AC88" s="511" t="s">
        <v>493</v>
      </c>
      <c r="AD88" s="1810"/>
      <c r="AE88" s="1810"/>
      <c r="AF88" s="1809" t="s">
        <v>7</v>
      </c>
      <c r="AG88" s="1722"/>
      <c r="AH88" s="1722"/>
      <c r="AI88" s="1722"/>
      <c r="AJ88" s="1723"/>
      <c r="AK88" s="1698"/>
      <c r="AL88" s="1698"/>
      <c r="AM88" s="1698"/>
      <c r="AN88" s="1698"/>
      <c r="AQ88" s="405"/>
      <c r="AR88" s="461"/>
      <c r="AS88" s="487" t="s">
        <v>785</v>
      </c>
      <c r="AT88" s="478" t="str">
        <f>IF(AW88=1,(IF(W88="Ｈ",DATE(X88+1988,AA88,AD88),DATE(X88+2018,AA88,AD88))),"空欄あり")</f>
        <v>空欄あり</v>
      </c>
      <c r="AU88" s="488" t="str">
        <f>IF(AND(AT88&gt;=$AT$26,AT88&lt;=$AV$26),"○","×")</f>
        <v>×</v>
      </c>
      <c r="AV88" s="471" t="str">
        <f>IF(OR(L82="",L83="",L84="",L85="",L86="",M88="",P88="",S88="",X88="",AA88="",AD88="",L89="",L87=""),"×","○")</f>
        <v>×</v>
      </c>
      <c r="AW88" s="665">
        <f>IF(OR(L82="",L83="",L84="",L85="",L86="",M88="",P88="",S88="",X88="",AA88="",AD88="",L89="",L87=""),0,1)</f>
        <v>0</v>
      </c>
      <c r="AX88" s="405"/>
      <c r="AY88" s="405"/>
      <c r="AZ88" s="405"/>
      <c r="BA88" s="405"/>
      <c r="BB88" s="405"/>
      <c r="BC88" s="405"/>
    </row>
    <row r="89" spans="3:55" ht="27.75" customHeight="1">
      <c r="C89" s="409" t="str">
        <f t="shared" si="1"/>
        <v>○</v>
      </c>
      <c r="F89" s="1823"/>
      <c r="G89" s="1933" t="s">
        <v>808</v>
      </c>
      <c r="H89" s="1934"/>
      <c r="I89" s="1934"/>
      <c r="J89" s="1934"/>
      <c r="K89" s="1935"/>
      <c r="L89" s="1932"/>
      <c r="M89" s="1926"/>
      <c r="N89" s="1926"/>
      <c r="O89" s="1926"/>
      <c r="P89" s="1926"/>
      <c r="Q89" s="1926"/>
      <c r="R89" s="1926"/>
      <c r="S89" s="1926"/>
      <c r="T89" s="1926"/>
      <c r="U89" s="1926"/>
      <c r="V89" s="1926"/>
      <c r="W89" s="1926"/>
      <c r="X89" s="489"/>
      <c r="Y89" s="534" t="s">
        <v>933</v>
      </c>
      <c r="Z89" s="489"/>
      <c r="AA89" s="535"/>
      <c r="AB89" s="535"/>
      <c r="AC89" s="535"/>
      <c r="AD89" s="536"/>
      <c r="AE89" s="532"/>
      <c r="AF89" s="536"/>
      <c r="AG89" s="535"/>
      <c r="AH89" s="536"/>
      <c r="AI89" s="535"/>
      <c r="AJ89" s="537"/>
      <c r="AK89" s="427"/>
      <c r="AL89" s="456"/>
      <c r="AM89" s="452"/>
      <c r="AN89" s="452"/>
      <c r="AQ89" s="405"/>
      <c r="AR89" s="405"/>
      <c r="AS89" s="405"/>
      <c r="AT89" s="405"/>
      <c r="AU89" s="405"/>
      <c r="AV89" s="405"/>
      <c r="AW89" s="405"/>
      <c r="AX89" s="405"/>
      <c r="AY89" s="405"/>
      <c r="AZ89" s="405"/>
      <c r="BA89" s="405"/>
      <c r="BB89" s="405"/>
      <c r="BC89" s="405"/>
    </row>
    <row r="90" spans="3:55" ht="14.25" thickBot="1">
      <c r="C90" s="409" t="str">
        <f t="shared" si="1"/>
        <v>○</v>
      </c>
      <c r="E90" s="408"/>
      <c r="F90" s="453" t="s">
        <v>913</v>
      </c>
      <c r="G90" s="408"/>
      <c r="H90" s="408"/>
      <c r="I90" s="453"/>
      <c r="J90" s="453"/>
      <c r="K90" s="453"/>
      <c r="L90" s="453"/>
      <c r="M90" s="453"/>
      <c r="N90" s="453"/>
      <c r="O90" s="453"/>
      <c r="P90" s="453"/>
      <c r="Q90" s="453"/>
      <c r="R90" s="453"/>
      <c r="S90" s="453"/>
      <c r="T90" s="453"/>
      <c r="U90" s="453"/>
      <c r="V90" s="453"/>
      <c r="W90" s="453"/>
      <c r="X90" s="453"/>
      <c r="Y90" s="453"/>
      <c r="Z90" s="453"/>
      <c r="AA90" s="452"/>
      <c r="AB90" s="427"/>
      <c r="AC90" s="427"/>
      <c r="AD90" s="427"/>
      <c r="AF90" s="427"/>
      <c r="AG90" s="427"/>
      <c r="AI90" s="452"/>
      <c r="AJ90" s="452"/>
      <c r="AK90" s="452"/>
      <c r="AL90" s="452"/>
      <c r="AM90" s="452"/>
      <c r="AN90" s="452"/>
      <c r="AQ90" s="405"/>
      <c r="AR90" s="405"/>
      <c r="AS90" s="405"/>
      <c r="AT90" s="405"/>
      <c r="AU90" s="405"/>
      <c r="AV90" s="405"/>
      <c r="AW90" s="405"/>
      <c r="AX90" s="405"/>
      <c r="AY90" s="405"/>
      <c r="AZ90" s="405"/>
      <c r="BA90" s="405"/>
      <c r="BB90" s="405"/>
      <c r="BC90" s="405"/>
    </row>
    <row r="91" spans="3:55" ht="12" customHeight="1">
      <c r="C91" s="409" t="str">
        <f t="shared" si="1"/>
        <v>○</v>
      </c>
      <c r="E91" s="408"/>
      <c r="F91" s="1699" t="str">
        <f>IF(L77="","３人目を提示する場合記載して下さい",IF(AK84="○","提出前に改めて確認ください",AK84))</f>
        <v>３人目を提示する場合記載して下さい</v>
      </c>
      <c r="G91" s="1700"/>
      <c r="H91" s="1700"/>
      <c r="I91" s="1700"/>
      <c r="J91" s="1700"/>
      <c r="K91" s="1700"/>
      <c r="L91" s="1700"/>
      <c r="M91" s="1700"/>
      <c r="N91" s="1700"/>
      <c r="O91" s="1700"/>
      <c r="P91" s="1700"/>
      <c r="Q91" s="1700"/>
      <c r="R91" s="1700"/>
      <c r="S91" s="1700"/>
      <c r="T91" s="1700"/>
      <c r="U91" s="1700"/>
      <c r="V91" s="1700"/>
      <c r="W91" s="1700"/>
      <c r="X91" s="1700"/>
      <c r="Y91" s="1700"/>
      <c r="Z91" s="1700"/>
      <c r="AA91" s="1700"/>
      <c r="AB91" s="1700"/>
      <c r="AC91" s="1700"/>
      <c r="AD91" s="1701"/>
      <c r="AF91" s="1555" t="s">
        <v>759</v>
      </c>
      <c r="AG91" s="1520"/>
      <c r="AH91" s="1520"/>
      <c r="AI91" s="1520"/>
      <c r="AJ91" s="1936" t="str">
        <f>IF(AK84="○","有","無")</f>
        <v>無</v>
      </c>
      <c r="AK91" s="1937"/>
      <c r="AL91" s="1937"/>
      <c r="AM91" s="1938"/>
      <c r="AN91" s="452"/>
      <c r="AQ91" s="405"/>
      <c r="AR91" s="405"/>
      <c r="AS91" s="405"/>
      <c r="AT91" s="405"/>
      <c r="AU91" s="405"/>
      <c r="AV91" s="405"/>
      <c r="AW91" s="405"/>
      <c r="AX91" s="405"/>
      <c r="AY91" s="405"/>
      <c r="AZ91" s="405"/>
      <c r="BA91" s="405"/>
      <c r="BB91" s="405"/>
      <c r="BC91" s="405"/>
    </row>
    <row r="92" spans="3:55" ht="12" customHeight="1" thickBot="1">
      <c r="C92" s="409" t="str">
        <f t="shared" si="1"/>
        <v>○</v>
      </c>
      <c r="E92" s="408"/>
      <c r="F92" s="1702"/>
      <c r="G92" s="1703"/>
      <c r="H92" s="1703"/>
      <c r="I92" s="1703"/>
      <c r="J92" s="1703"/>
      <c r="K92" s="1703"/>
      <c r="L92" s="1703"/>
      <c r="M92" s="1703"/>
      <c r="N92" s="1703"/>
      <c r="O92" s="1703"/>
      <c r="P92" s="1703"/>
      <c r="Q92" s="1703"/>
      <c r="R92" s="1703"/>
      <c r="S92" s="1703"/>
      <c r="T92" s="1703"/>
      <c r="U92" s="1703"/>
      <c r="V92" s="1703"/>
      <c r="W92" s="1703"/>
      <c r="X92" s="1703"/>
      <c r="Y92" s="1703"/>
      <c r="Z92" s="1703"/>
      <c r="AA92" s="1703"/>
      <c r="AB92" s="1703"/>
      <c r="AC92" s="1703"/>
      <c r="AD92" s="1704"/>
      <c r="AF92" s="1705"/>
      <c r="AG92" s="1706"/>
      <c r="AH92" s="1706"/>
      <c r="AI92" s="1706"/>
      <c r="AJ92" s="1939"/>
      <c r="AK92" s="1940"/>
      <c r="AL92" s="1940"/>
      <c r="AM92" s="1941"/>
      <c r="AN92" s="452"/>
      <c r="AQ92" s="405"/>
      <c r="AR92" s="405"/>
      <c r="AS92" s="405"/>
      <c r="AT92" s="405"/>
      <c r="AU92" s="405"/>
      <c r="AV92" s="405"/>
      <c r="AW92" s="405"/>
      <c r="AX92" s="405"/>
      <c r="AY92" s="405"/>
      <c r="AZ92" s="405"/>
      <c r="BA92" s="405"/>
      <c r="BB92" s="405"/>
      <c r="BC92" s="405"/>
    </row>
    <row r="93" spans="3:55">
      <c r="AQ93" s="405"/>
      <c r="AR93" s="405"/>
      <c r="AS93" s="405"/>
      <c r="AT93" s="405"/>
      <c r="AU93" s="405"/>
      <c r="AV93" s="405"/>
      <c r="AW93" s="405"/>
      <c r="AX93" s="405"/>
      <c r="AY93" s="405"/>
      <c r="AZ93" s="405"/>
      <c r="BA93" s="405"/>
      <c r="BB93" s="405"/>
      <c r="BC93" s="405"/>
    </row>
    <row r="94" spans="3:55">
      <c r="AQ94" s="405"/>
      <c r="AR94" s="405"/>
      <c r="AS94" s="405"/>
      <c r="AT94" s="405"/>
      <c r="AU94" s="405"/>
      <c r="AV94" s="405"/>
      <c r="AW94" s="405"/>
      <c r="AX94" s="405"/>
      <c r="AY94" s="405"/>
      <c r="AZ94" s="405"/>
      <c r="BA94" s="405"/>
      <c r="BB94" s="405"/>
      <c r="BC94" s="405"/>
    </row>
    <row r="95" spans="3:55">
      <c r="AQ95" s="405"/>
      <c r="AR95" s="405"/>
      <c r="AS95" s="405"/>
      <c r="AT95" s="405"/>
      <c r="AU95" s="405"/>
      <c r="AV95" s="405"/>
      <c r="AW95" s="405"/>
      <c r="AX95" s="405"/>
      <c r="AY95" s="405"/>
      <c r="AZ95" s="405"/>
      <c r="BA95" s="405"/>
      <c r="BB95" s="405"/>
      <c r="BC95" s="405"/>
    </row>
    <row r="96" spans="3:55">
      <c r="AQ96" s="405"/>
      <c r="AR96" s="405"/>
      <c r="AS96" s="405"/>
      <c r="AT96" s="405"/>
      <c r="AU96" s="405"/>
      <c r="AV96" s="405"/>
      <c r="AW96" s="405"/>
      <c r="AX96" s="405"/>
      <c r="AY96" s="405"/>
      <c r="AZ96" s="405"/>
      <c r="BA96" s="405"/>
      <c r="BB96" s="405"/>
      <c r="BC96" s="405"/>
    </row>
    <row r="97" spans="43:55">
      <c r="AQ97" s="405"/>
      <c r="AR97" s="405"/>
      <c r="AS97" s="405"/>
      <c r="AT97" s="405"/>
      <c r="AU97" s="405"/>
      <c r="AV97" s="405"/>
      <c r="AW97" s="405"/>
      <c r="AX97" s="405"/>
      <c r="AY97" s="405"/>
      <c r="AZ97" s="405"/>
      <c r="BA97" s="405"/>
      <c r="BB97" s="405"/>
      <c r="BC97" s="405"/>
    </row>
    <row r="98" spans="43:55">
      <c r="AQ98" s="405"/>
      <c r="AR98" s="405"/>
      <c r="AS98" s="405"/>
      <c r="AT98" s="405"/>
      <c r="AU98" s="405"/>
      <c r="AV98" s="405"/>
      <c r="AW98" s="405"/>
      <c r="AX98" s="405"/>
      <c r="AY98" s="405"/>
      <c r="AZ98" s="405"/>
      <c r="BA98" s="405"/>
      <c r="BB98" s="405"/>
      <c r="BC98" s="405"/>
    </row>
    <row r="99" spans="43:55">
      <c r="AQ99" s="405"/>
      <c r="AR99" s="405"/>
      <c r="AS99" s="405"/>
      <c r="AT99" s="405"/>
      <c r="AU99" s="405"/>
      <c r="AV99" s="405"/>
      <c r="AW99" s="405"/>
      <c r="AX99" s="405"/>
      <c r="AY99" s="405"/>
      <c r="AZ99" s="405"/>
      <c r="BA99" s="405"/>
      <c r="BB99" s="405"/>
      <c r="BC99" s="405"/>
    </row>
    <row r="100" spans="43:55">
      <c r="AQ100" s="405"/>
      <c r="AR100" s="405"/>
      <c r="AS100" s="405"/>
      <c r="AT100" s="405"/>
      <c r="AU100" s="405"/>
      <c r="AV100" s="405"/>
      <c r="AW100" s="405"/>
      <c r="AX100" s="405"/>
      <c r="AY100" s="405"/>
      <c r="AZ100" s="405"/>
      <c r="BA100" s="405"/>
      <c r="BB100" s="405"/>
      <c r="BC100" s="405"/>
    </row>
  </sheetData>
  <sheetProtection algorithmName="SHA-512" hashValue="tZmD46GWe+CKCEocy7ZrAN6zeGfpJHyj+DlnqfFZ8gil0bJwTb8XrAlr9BIjGeuXnRIsPyH7lvwW+U/5F7vGaw==" saltValue="VLL1KlgbnU6PTcSX8MQDfQ==" spinCount="100000" sheet="1" objects="1" scenarios="1"/>
  <autoFilter ref="C3:C92" xr:uid="{00000000-0009-0000-0000-000010000000}"/>
  <mergeCells count="190">
    <mergeCell ref="F91:AD92"/>
    <mergeCell ref="AF91:AI92"/>
    <mergeCell ref="AJ91:AM92"/>
    <mergeCell ref="AK84:AN88"/>
    <mergeCell ref="G85:K85"/>
    <mergeCell ref="L85:AJ85"/>
    <mergeCell ref="G86:K86"/>
    <mergeCell ref="L86:Z86"/>
    <mergeCell ref="G88:K88"/>
    <mergeCell ref="M88:N88"/>
    <mergeCell ref="P88:Q88"/>
    <mergeCell ref="S88:T88"/>
    <mergeCell ref="X88:Y88"/>
    <mergeCell ref="G87:K87"/>
    <mergeCell ref="L87:AJ87"/>
    <mergeCell ref="AD88:AE88"/>
    <mergeCell ref="AF88:AJ88"/>
    <mergeCell ref="F80:K80"/>
    <mergeCell ref="M80:T80"/>
    <mergeCell ref="Z80:AF80"/>
    <mergeCell ref="F82:F89"/>
    <mergeCell ref="G82:K82"/>
    <mergeCell ref="G83:K83"/>
    <mergeCell ref="G84:K84"/>
    <mergeCell ref="L84:AJ84"/>
    <mergeCell ref="AA88:AB88"/>
    <mergeCell ref="L82:W82"/>
    <mergeCell ref="L83:W83"/>
    <mergeCell ref="L89:W89"/>
    <mergeCell ref="G89:K89"/>
    <mergeCell ref="F77:K77"/>
    <mergeCell ref="L77:AF77"/>
    <mergeCell ref="F78:K78"/>
    <mergeCell ref="L78:AF78"/>
    <mergeCell ref="F79:K79"/>
    <mergeCell ref="M79:N79"/>
    <mergeCell ref="P79:Q79"/>
    <mergeCell ref="S79:T79"/>
    <mergeCell ref="V79:Y79"/>
    <mergeCell ref="Z79:AB79"/>
    <mergeCell ref="AC79:AF79"/>
    <mergeCell ref="F71:AD72"/>
    <mergeCell ref="AF71:AI72"/>
    <mergeCell ref="AJ71:AM72"/>
    <mergeCell ref="AK64:AN68"/>
    <mergeCell ref="G65:K65"/>
    <mergeCell ref="L65:AJ65"/>
    <mergeCell ref="G66:K66"/>
    <mergeCell ref="L66:Z66"/>
    <mergeCell ref="G68:K68"/>
    <mergeCell ref="M68:N68"/>
    <mergeCell ref="P68:Q68"/>
    <mergeCell ref="S68:T68"/>
    <mergeCell ref="X68:Y68"/>
    <mergeCell ref="G67:K67"/>
    <mergeCell ref="L67:AJ67"/>
    <mergeCell ref="AD68:AE68"/>
    <mergeCell ref="AF68:AJ68"/>
    <mergeCell ref="AC59:AF59"/>
    <mergeCell ref="F60:K60"/>
    <mergeCell ref="M60:T60"/>
    <mergeCell ref="Z60:AF60"/>
    <mergeCell ref="F62:F69"/>
    <mergeCell ref="G62:K62"/>
    <mergeCell ref="G63:K63"/>
    <mergeCell ref="G64:K64"/>
    <mergeCell ref="L64:AJ64"/>
    <mergeCell ref="AA68:AB68"/>
    <mergeCell ref="F59:K59"/>
    <mergeCell ref="M59:N59"/>
    <mergeCell ref="P59:Q59"/>
    <mergeCell ref="S59:T59"/>
    <mergeCell ref="V59:Y59"/>
    <mergeCell ref="Z59:AB59"/>
    <mergeCell ref="L62:W62"/>
    <mergeCell ref="L63:W63"/>
    <mergeCell ref="L69:W69"/>
    <mergeCell ref="G69:K69"/>
    <mergeCell ref="F57:K57"/>
    <mergeCell ref="L57:AF57"/>
    <mergeCell ref="F58:K58"/>
    <mergeCell ref="L58:AF58"/>
    <mergeCell ref="E53:L53"/>
    <mergeCell ref="M53:O53"/>
    <mergeCell ref="P53:R53"/>
    <mergeCell ref="S53:U53"/>
    <mergeCell ref="V53:X53"/>
    <mergeCell ref="Y53:AA53"/>
    <mergeCell ref="AB51:AD51"/>
    <mergeCell ref="AB52:AD52"/>
    <mergeCell ref="F51:L51"/>
    <mergeCell ref="M51:O51"/>
    <mergeCell ref="P51:R51"/>
    <mergeCell ref="S51:U51"/>
    <mergeCell ref="V51:X51"/>
    <mergeCell ref="Y51:AA51"/>
    <mergeCell ref="AB53:AD53"/>
    <mergeCell ref="F52:L52"/>
    <mergeCell ref="M52:O52"/>
    <mergeCell ref="P52:R52"/>
    <mergeCell ref="S52:U52"/>
    <mergeCell ref="V52:X52"/>
    <mergeCell ref="Y52:AA52"/>
    <mergeCell ref="M49:R49"/>
    <mergeCell ref="S49:X49"/>
    <mergeCell ref="Y49:AA49"/>
    <mergeCell ref="AB49:AD49"/>
    <mergeCell ref="F50:L50"/>
    <mergeCell ref="M50:O50"/>
    <mergeCell ref="P50:R50"/>
    <mergeCell ref="S50:U50"/>
    <mergeCell ref="V50:X50"/>
    <mergeCell ref="Y50:AA50"/>
    <mergeCell ref="F49:L49"/>
    <mergeCell ref="AB50:AD50"/>
    <mergeCell ref="F45:AD46"/>
    <mergeCell ref="AF45:AI46"/>
    <mergeCell ref="AJ45:AM46"/>
    <mergeCell ref="AK38:AN42"/>
    <mergeCell ref="G39:K39"/>
    <mergeCell ref="L39:AJ39"/>
    <mergeCell ref="G40:K40"/>
    <mergeCell ref="L40:Z40"/>
    <mergeCell ref="G42:K42"/>
    <mergeCell ref="M42:N42"/>
    <mergeCell ref="P42:Q42"/>
    <mergeCell ref="S42:T42"/>
    <mergeCell ref="X42:Y42"/>
    <mergeCell ref="G41:K41"/>
    <mergeCell ref="L41:AJ41"/>
    <mergeCell ref="AD42:AE42"/>
    <mergeCell ref="AF42:AJ42"/>
    <mergeCell ref="AC33:AF33"/>
    <mergeCell ref="F34:K34"/>
    <mergeCell ref="M34:T34"/>
    <mergeCell ref="Z34:AF34"/>
    <mergeCell ref="F36:F43"/>
    <mergeCell ref="G36:K36"/>
    <mergeCell ref="G37:K37"/>
    <mergeCell ref="G38:K38"/>
    <mergeCell ref="L38:AJ38"/>
    <mergeCell ref="AA42:AB42"/>
    <mergeCell ref="F33:K33"/>
    <mergeCell ref="M33:N33"/>
    <mergeCell ref="P33:Q33"/>
    <mergeCell ref="S33:T33"/>
    <mergeCell ref="V33:Y33"/>
    <mergeCell ref="Z33:AB33"/>
    <mergeCell ref="L36:W36"/>
    <mergeCell ref="L37:W37"/>
    <mergeCell ref="L43:W43"/>
    <mergeCell ref="G43:K43"/>
    <mergeCell ref="F27:J27"/>
    <mergeCell ref="K27:AN27"/>
    <mergeCell ref="F31:K31"/>
    <mergeCell ref="L31:AF31"/>
    <mergeCell ref="F32:K32"/>
    <mergeCell ref="L32:AF32"/>
    <mergeCell ref="F25:J25"/>
    <mergeCell ref="F26:J26"/>
    <mergeCell ref="L26:M26"/>
    <mergeCell ref="O26:P26"/>
    <mergeCell ref="R26:S26"/>
    <mergeCell ref="V26:AE26"/>
    <mergeCell ref="K25:AN25"/>
    <mergeCell ref="F19:J19"/>
    <mergeCell ref="K19:AN19"/>
    <mergeCell ref="F23:J23"/>
    <mergeCell ref="K23:AN23"/>
    <mergeCell ref="F24:J24"/>
    <mergeCell ref="K24:O24"/>
    <mergeCell ref="P24:R24"/>
    <mergeCell ref="T24:X24"/>
    <mergeCell ref="Z24:AE24"/>
    <mergeCell ref="AF24:AN24"/>
    <mergeCell ref="F17:J17"/>
    <mergeCell ref="K17:AB17"/>
    <mergeCell ref="AC17:AN17"/>
    <mergeCell ref="F18:J18"/>
    <mergeCell ref="L18:M18"/>
    <mergeCell ref="O18:P18"/>
    <mergeCell ref="R18:S18"/>
    <mergeCell ref="T18:AN18"/>
    <mergeCell ref="D4:AO4"/>
    <mergeCell ref="E7:J8"/>
    <mergeCell ref="K7:AN8"/>
    <mergeCell ref="E9:J10"/>
    <mergeCell ref="K9:AN10"/>
    <mergeCell ref="Z6:AJ6"/>
    <mergeCell ref="AK6:AN6"/>
  </mergeCells>
  <phoneticPr fontId="69"/>
  <conditionalFormatting sqref="L37:AJ40 L43:AJ43 M42:V42 X42:AJ42">
    <cfRule type="expression" dxfId="26" priority="11" stopIfTrue="1">
      <formula>$L$36="実績無し"</formula>
    </cfRule>
  </conditionalFormatting>
  <conditionalFormatting sqref="L63:AJ66 L69:AJ69 M68:V68 X68:AJ68">
    <cfRule type="expression" dxfId="25" priority="10" stopIfTrue="1">
      <formula>$L$62="実績無し"</formula>
    </cfRule>
  </conditionalFormatting>
  <conditionalFormatting sqref="L83:AJ86 L89:AJ89 M88:V88 X88:AJ88">
    <cfRule type="expression" dxfId="24" priority="9" stopIfTrue="1">
      <formula>$L$82="実績無し"</formula>
    </cfRule>
  </conditionalFormatting>
  <conditionalFormatting sqref="L41:AJ41">
    <cfRule type="expression" dxfId="23" priority="6" stopIfTrue="1">
      <formula>$L$36="実績無し"</formula>
    </cfRule>
  </conditionalFormatting>
  <conditionalFormatting sqref="L67:AJ67">
    <cfRule type="expression" dxfId="22" priority="5" stopIfTrue="1">
      <formula>$L$62="実績無し"</formula>
    </cfRule>
  </conditionalFormatting>
  <conditionalFormatting sqref="L87:AJ87">
    <cfRule type="expression" dxfId="21" priority="4" stopIfTrue="1">
      <formula>$L$82="実績無し"</formula>
    </cfRule>
  </conditionalFormatting>
  <conditionalFormatting sqref="L42 W42">
    <cfRule type="expression" dxfId="20" priority="3">
      <formula>$L$36="実績無し"</formula>
    </cfRule>
  </conditionalFormatting>
  <conditionalFormatting sqref="L68 W68">
    <cfRule type="expression" dxfId="19" priority="2">
      <formula>$L$62="実績無し"</formula>
    </cfRule>
  </conditionalFormatting>
  <conditionalFormatting sqref="L88 W88">
    <cfRule type="expression" dxfId="18" priority="1">
      <formula>$L$82="実績無し"</formula>
    </cfRule>
  </conditionalFormatting>
  <dataValidations count="9">
    <dataValidation imeMode="off" allowBlank="1" showInputMessage="1" showErrorMessage="1" sqref="M59:N59 AA86:AJ86 S59:T59 AA66:AJ66 AA40:AJ40 M68:N68 S68:T68 S88:T88 X68:Y68 M88:N88 AD68:AE68 M33:N33 L85:L86 S33:T33 L39:L40 AD88:AE88 M42:N42 S42:T42 S79:T79 X42:Y42 X88:Y88 AD42:AE42 M79:N79 L65:L66" xr:uid="{00000000-0002-0000-1000-000000000000}"/>
    <dataValidation imeMode="on" allowBlank="1" showInputMessage="1" showErrorMessage="1" sqref="V59:AC59 L57:AF58 V33:AC33 L31:AF32 L38:AJ38 L64:AJ64 V79:AC79 L77:AF78 L84:AJ84 L41:AJ41 L67:AJ67 L87:AJ87" xr:uid="{00000000-0002-0000-1000-000001000000}"/>
    <dataValidation allowBlank="1" showInputMessage="1" showErrorMessage="1" error="ここに入力はできません" sqref="AJ91:AM92 F91 AJ71:AM72 F71 AJ45:AM46 F45" xr:uid="{00000000-0002-0000-1000-000002000000}"/>
    <dataValidation type="list" allowBlank="1" showInputMessage="1" showErrorMessage="1" sqref="L36:W36 L62:W62 L82:W82" xr:uid="{00000000-0002-0000-1000-000003000000}">
      <formula1>"実績有り,実績無し"</formula1>
    </dataValidation>
    <dataValidation type="list" allowBlank="1" showInputMessage="1" showErrorMessage="1" sqref="L37:W37 L63:W63 L83:W83" xr:uid="{00000000-0002-0000-1000-000004000000}">
      <formula1>"監理技術者,主任技術者,現場代理人"</formula1>
    </dataValidation>
    <dataValidation type="list" allowBlank="1" showInputMessage="1" showErrorMessage="1" sqref="L43:W43 L69:W69 L89:W89" xr:uid="{00000000-0002-0000-1000-000005000000}">
      <formula1>"CORINSのみで確認可能,別途添付資料で確認"</formula1>
    </dataValidation>
    <dataValidation type="list" errorStyle="warning" allowBlank="1" showInputMessage="1" showErrorMessage="1" prompt="選択して下さい！！" sqref="L33 L59 L79" xr:uid="{00000000-0002-0000-1000-000006000000}">
      <formula1>"Ｓ,Ｈ,Ｒ"</formula1>
    </dataValidation>
    <dataValidation type="custom" imeMode="off" allowBlank="1" showInputMessage="1" showErrorMessage="1" sqref="P33:Q33 P42:Q42 AA42:AB42 P59:Q59 P68:Q68 AA68:AB68 P79:Q79 P88:Q88 AA88:AB88" xr:uid="{00000000-0002-0000-1000-000007000000}">
      <formula1>IF(AND(L33="Ｒ",M33=1),P33&gt;=5,P33&lt;13)</formula1>
    </dataValidation>
    <dataValidation type="list" errorStyle="warning" allowBlank="1" showInputMessage="1" showErrorMessage="1" prompt="選択して下さい！！" sqref="L42 W42 L68 W68 L88 W88" xr:uid="{00000000-0002-0000-1000-000008000000}">
      <formula1>"Ｈ,Ｒ"</formula1>
    </dataValidation>
  </dataValidations>
  <pageMargins left="0.70866141732283472" right="0.70866141732283472" top="0.74803149606299213" bottom="0.74803149606299213" header="0.31496062992125984" footer="0.31496062992125984"/>
  <pageSetup paperSize="9" scale="96" fitToHeight="0" orientation="portrait" r:id="rId1"/>
  <rowBreaks count="1" manualBreakCount="1">
    <brk id="53" min="3" max="4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filterMode="1">
    <tabColor indexed="43"/>
    <pageSetUpPr fitToPage="1"/>
  </sheetPr>
  <dimension ref="A3:BC75"/>
  <sheetViews>
    <sheetView showGridLines="0" view="pageBreakPreview" zoomScaleNormal="100" zoomScaleSheetLayoutView="100" workbookViewId="0"/>
  </sheetViews>
  <sheetFormatPr defaultColWidth="2.5" defaultRowHeight="13.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customWidth="1" outlineLevel="1"/>
    <col min="43" max="43" width="6.75" style="405" customWidth="1" outlineLevel="1"/>
    <col min="44" max="44" width="8.5" style="405" customWidth="1" outlineLevel="1"/>
    <col min="45" max="45" width="24.875" style="405" customWidth="1" outlineLevel="1"/>
    <col min="46" max="46" width="3.25" style="405" customWidth="1" outlineLevel="1"/>
    <col min="47" max="47" width="5.875" style="405" customWidth="1" outlineLevel="1"/>
    <col min="48" max="49" width="26.625" style="551" customWidth="1" outlineLevel="1"/>
    <col min="50" max="50" width="3.25" style="551" customWidth="1" outlineLevel="1"/>
    <col min="51" max="51" width="26.625" style="551" customWidth="1" outlineLevel="1"/>
    <col min="52" max="52" width="3" style="552" customWidth="1" outlineLevel="1"/>
    <col min="53" max="53" width="14.5" style="552" customWidth="1" outlineLevel="1"/>
    <col min="54" max="54" width="2.5" style="552" customWidth="1" outlineLevel="1"/>
    <col min="55" max="55" width="2.5" style="552"/>
    <col min="56" max="16384" width="2.5" style="396"/>
  </cols>
  <sheetData>
    <row r="3" spans="3:55">
      <c r="C3" s="395" t="s">
        <v>667</v>
      </c>
    </row>
    <row r="4" spans="3:55" ht="21.75" thickBot="1">
      <c r="C4" s="395" t="s">
        <v>941</v>
      </c>
      <c r="D4" s="1554" t="str">
        <f>IF(C5="－","対象外","対象")</f>
        <v>対象</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55" s="399" customFormat="1" ht="26.25" customHeight="1" thickBot="1">
      <c r="C5" s="397" t="str">
        <f>IF(①入力票!K62="○","○","－")</f>
        <v>○</v>
      </c>
      <c r="E5" s="400"/>
      <c r="Y5" s="401"/>
      <c r="Z5" s="402" t="s">
        <v>469</v>
      </c>
      <c r="AA5" s="403"/>
      <c r="AB5" s="403"/>
      <c r="AC5" s="403"/>
      <c r="AD5" s="403"/>
      <c r="AE5" s="403"/>
      <c r="AF5" s="403"/>
      <c r="AG5" s="403"/>
      <c r="AH5" s="403"/>
      <c r="AI5" s="403"/>
      <c r="AJ5" s="403"/>
      <c r="AK5" s="403"/>
      <c r="AL5" s="403"/>
      <c r="AM5" s="403"/>
      <c r="AN5" s="404" t="s">
        <v>934</v>
      </c>
      <c r="AO5" s="401"/>
      <c r="AQ5" s="521"/>
      <c r="AR5" s="521"/>
      <c r="AS5" s="521"/>
      <c r="AT5" s="521"/>
      <c r="AU5" s="521"/>
      <c r="AV5" s="551"/>
      <c r="AW5" s="551"/>
      <c r="AX5" s="551"/>
      <c r="AY5" s="551"/>
      <c r="AZ5" s="552"/>
      <c r="BA5" s="552"/>
      <c r="BB5" s="552"/>
      <c r="BC5" s="552"/>
    </row>
    <row r="6" spans="3:55" s="399" customFormat="1" ht="21">
      <c r="C6" s="409" t="str">
        <f>$C$5</f>
        <v>○</v>
      </c>
      <c r="E6" s="449" t="s">
        <v>943</v>
      </c>
      <c r="Z6" s="1761" t="str">
        <f>IF(①入力票!C10="単体","単体","ＪＶの場合，構成員数：")</f>
        <v>単体</v>
      </c>
      <c r="AA6" s="1761"/>
      <c r="AB6" s="1761"/>
      <c r="AC6" s="1761"/>
      <c r="AD6" s="1761"/>
      <c r="AE6" s="1761"/>
      <c r="AF6" s="1761"/>
      <c r="AG6" s="1761"/>
      <c r="AH6" s="1761"/>
      <c r="AI6" s="1761"/>
      <c r="AJ6" s="1761"/>
      <c r="AK6" s="1760" t="str">
        <f>IF(①入力票!C10="単体","",IF(①入力票!C10="単体または２社ＪＶ","２社ＪＶ",①入力票!C10))</f>
        <v/>
      </c>
      <c r="AL6" s="1760"/>
      <c r="AM6" s="1760"/>
      <c r="AN6" s="1760"/>
      <c r="AO6" s="401"/>
      <c r="AQ6" s="521"/>
      <c r="AR6" s="521"/>
      <c r="AS6" s="521"/>
      <c r="AT6" s="521"/>
      <c r="AU6" s="521"/>
      <c r="AV6" s="551"/>
      <c r="AW6" s="551"/>
      <c r="AX6" s="551"/>
      <c r="AY6" s="551"/>
      <c r="AZ6" s="552"/>
      <c r="BA6" s="552"/>
      <c r="BB6" s="552"/>
      <c r="BC6" s="552"/>
    </row>
    <row r="7" spans="3:55">
      <c r="C7" s="409" t="str">
        <f t="shared" ref="C7:C27"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5">
      <c r="C8" s="409" t="str">
        <f t="shared" si="0"/>
        <v>○</v>
      </c>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c r="AR8" s="471" t="s">
        <v>926</v>
      </c>
      <c r="AS8" s="471">
        <f>様式1!U66</f>
        <v>0</v>
      </c>
    </row>
    <row r="9" spans="3:55">
      <c r="C9" s="409" t="str">
        <f t="shared" si="0"/>
        <v>○</v>
      </c>
      <c r="E9" s="1757"/>
      <c r="F9" s="1758"/>
      <c r="G9" s="1758"/>
      <c r="H9" s="1758"/>
      <c r="I9" s="1758"/>
      <c r="J9" s="1759"/>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c r="AR9" s="471" t="s">
        <v>927</v>
      </c>
      <c r="AS9" s="471">
        <f>様式1!U67</f>
        <v>0</v>
      </c>
    </row>
    <row r="10" spans="3:55">
      <c r="C10" s="409" t="str">
        <f t="shared" si="0"/>
        <v>○</v>
      </c>
      <c r="E10" s="1630" t="s">
        <v>747</v>
      </c>
      <c r="F10" s="1631"/>
      <c r="G10" s="1631"/>
      <c r="H10" s="1631"/>
      <c r="I10" s="1631"/>
      <c r="J10" s="1650"/>
      <c r="K10" s="1652" t="str">
        <f>IF(様式1!U65="","様式１へ入力！",様式1!U65)</f>
        <v>様式１へ入力！</v>
      </c>
      <c r="L10" s="1653"/>
      <c r="M10" s="1653"/>
      <c r="N10" s="1653"/>
      <c r="O10" s="1653"/>
      <c r="P10" s="1653"/>
      <c r="Q10" s="1653"/>
      <c r="R10" s="1653"/>
      <c r="S10" s="1653"/>
      <c r="T10" s="1653"/>
      <c r="U10" s="1653"/>
      <c r="V10" s="1653"/>
      <c r="W10" s="1653"/>
      <c r="X10" s="1653"/>
      <c r="Y10" s="1653"/>
      <c r="Z10" s="1653"/>
      <c r="AA10" s="1653"/>
      <c r="AB10" s="1653"/>
      <c r="AC10" s="1653"/>
      <c r="AD10" s="1653"/>
      <c r="AE10" s="1653"/>
      <c r="AF10" s="1653"/>
      <c r="AG10" s="1653"/>
      <c r="AH10" s="1653"/>
      <c r="AI10" s="1653"/>
      <c r="AJ10" s="1653"/>
      <c r="AK10" s="1653"/>
      <c r="AL10" s="1653"/>
      <c r="AM10" s="1653"/>
      <c r="AN10" s="1654"/>
      <c r="AW10" s="551">
        <f>MATCH(AW16,AW38:AW55,1)</f>
        <v>18</v>
      </c>
    </row>
    <row r="11" spans="3:55">
      <c r="C11" s="409" t="str">
        <f t="shared" si="0"/>
        <v>○</v>
      </c>
      <c r="E11" s="1632"/>
      <c r="F11" s="1633"/>
      <c r="G11" s="1633"/>
      <c r="H11" s="1633"/>
      <c r="I11" s="1633"/>
      <c r="J11" s="1651"/>
      <c r="K11" s="1655"/>
      <c r="L11" s="1656"/>
      <c r="M11" s="1656"/>
      <c r="N11" s="1656"/>
      <c r="O11" s="1656"/>
      <c r="P11" s="1656"/>
      <c r="Q11" s="1656"/>
      <c r="R11" s="1656"/>
      <c r="S11" s="1656"/>
      <c r="T11" s="1656"/>
      <c r="U11" s="1656"/>
      <c r="V11" s="1656"/>
      <c r="W11" s="1656"/>
      <c r="X11" s="1656"/>
      <c r="Y11" s="1656"/>
      <c r="Z11" s="1656"/>
      <c r="AA11" s="1656"/>
      <c r="AB11" s="1656"/>
      <c r="AC11" s="1656"/>
      <c r="AD11" s="1656"/>
      <c r="AE11" s="1656"/>
      <c r="AF11" s="1656"/>
      <c r="AG11" s="1656"/>
      <c r="AH11" s="1656"/>
      <c r="AI11" s="1656"/>
      <c r="AJ11" s="1656"/>
      <c r="AK11" s="1656"/>
      <c r="AL11" s="1656"/>
      <c r="AM11" s="1656"/>
      <c r="AN11" s="1657"/>
    </row>
    <row r="12" spans="3:55">
      <c r="C12" s="409" t="str">
        <f t="shared" si="0"/>
        <v>○</v>
      </c>
      <c r="E12" s="408"/>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55">
      <c r="C13" s="409" t="str">
        <f t="shared" si="0"/>
        <v>○</v>
      </c>
      <c r="E13" s="1979" t="s">
        <v>1227</v>
      </c>
      <c r="F13" s="1979"/>
      <c r="G13" s="1979"/>
      <c r="H13" s="1979"/>
      <c r="I13" s="1979"/>
      <c r="J13" s="1979"/>
      <c r="K13" s="1979"/>
      <c r="L13" s="1979"/>
      <c r="M13" s="1979"/>
      <c r="N13" s="1979"/>
      <c r="O13" s="1979"/>
      <c r="P13" s="1979"/>
      <c r="Q13" s="1979"/>
      <c r="R13" s="1979"/>
      <c r="S13" s="1979"/>
      <c r="T13" s="1979"/>
      <c r="U13" s="1979"/>
      <c r="V13" s="1979"/>
      <c r="W13" s="1979"/>
      <c r="X13" s="1979"/>
      <c r="Y13" s="1979"/>
      <c r="Z13" s="1979"/>
      <c r="AA13" s="1979"/>
      <c r="AB13" s="1979"/>
      <c r="AC13" s="1979"/>
      <c r="AD13" s="1979"/>
      <c r="AE13" s="1979"/>
      <c r="AF13" s="1979"/>
      <c r="AG13" s="1979"/>
      <c r="AH13" s="1979"/>
      <c r="AI13" s="1979"/>
      <c r="AJ13" s="1979"/>
      <c r="AK13" s="1979"/>
      <c r="AL13" s="1979"/>
      <c r="AM13" s="1979"/>
      <c r="AN13" s="1979"/>
    </row>
    <row r="14" spans="3:55" ht="14.25" thickBot="1">
      <c r="C14" s="409" t="str">
        <f t="shared" si="0"/>
        <v>○</v>
      </c>
      <c r="E14" s="1979"/>
      <c r="F14" s="1979"/>
      <c r="G14" s="1979"/>
      <c r="H14" s="1979"/>
      <c r="I14" s="1979"/>
      <c r="J14" s="1979"/>
      <c r="K14" s="1979"/>
      <c r="L14" s="1979"/>
      <c r="M14" s="1979"/>
      <c r="N14" s="1979"/>
      <c r="O14" s="1979"/>
      <c r="P14" s="1979"/>
      <c r="Q14" s="1979"/>
      <c r="R14" s="1979"/>
      <c r="S14" s="1979"/>
      <c r="T14" s="1979"/>
      <c r="U14" s="1979"/>
      <c r="V14" s="1979"/>
      <c r="W14" s="1979"/>
      <c r="X14" s="1979"/>
      <c r="Y14" s="1979"/>
      <c r="Z14" s="1979"/>
      <c r="AA14" s="1979"/>
      <c r="AB14" s="1979"/>
      <c r="AC14" s="1979"/>
      <c r="AD14" s="1979"/>
      <c r="AE14" s="1979"/>
      <c r="AF14" s="1979"/>
      <c r="AG14" s="1979"/>
      <c r="AH14" s="1979"/>
      <c r="AI14" s="1979"/>
      <c r="AJ14" s="1979"/>
      <c r="AK14" s="1979"/>
      <c r="AL14" s="1979"/>
      <c r="AM14" s="1979"/>
      <c r="AN14" s="1979"/>
    </row>
    <row r="15" spans="3:55" ht="19.5" customHeight="1">
      <c r="C15" s="409" t="str">
        <f t="shared" si="0"/>
        <v>○</v>
      </c>
      <c r="E15" s="408"/>
      <c r="F15" s="2021" t="s">
        <v>856</v>
      </c>
      <c r="G15" s="2022"/>
      <c r="H15" s="2022"/>
      <c r="I15" s="2022"/>
      <c r="J15" s="2022"/>
      <c r="K15" s="553" t="s">
        <v>1150</v>
      </c>
      <c r="L15" s="2023">
        <f>①入力票!D8</f>
        <v>8</v>
      </c>
      <c r="M15" s="2023"/>
      <c r="N15" s="554" t="s">
        <v>5</v>
      </c>
      <c r="O15" s="2023">
        <f>①入力票!F8</f>
        <v>8</v>
      </c>
      <c r="P15" s="2023"/>
      <c r="Q15" s="554" t="s">
        <v>493</v>
      </c>
      <c r="R15" s="2023">
        <f>①入力票!H8</f>
        <v>28</v>
      </c>
      <c r="S15" s="2023"/>
      <c r="T15" s="2024" t="s">
        <v>7</v>
      </c>
      <c r="U15" s="2024"/>
      <c r="V15" s="2024"/>
      <c r="W15" s="2024"/>
      <c r="X15" s="2024"/>
      <c r="Y15" s="2024"/>
      <c r="Z15" s="2024"/>
      <c r="AA15" s="2024"/>
      <c r="AB15" s="2024"/>
      <c r="AC15" s="2024"/>
      <c r="AD15" s="2024"/>
      <c r="AE15" s="2024"/>
      <c r="AF15" s="2024"/>
      <c r="AG15" s="2024"/>
      <c r="AH15" s="2024"/>
      <c r="AI15" s="2024"/>
      <c r="AJ15" s="2024"/>
      <c r="AK15" s="2024"/>
      <c r="AL15" s="2024"/>
      <c r="AM15" s="2024"/>
      <c r="AN15" s="2025"/>
      <c r="AQ15" s="461"/>
      <c r="AR15" s="461"/>
      <c r="AS15" s="461"/>
      <c r="AT15" s="461"/>
      <c r="AU15" s="461"/>
      <c r="AV15" s="555" t="s">
        <v>928</v>
      </c>
      <c r="AW15" s="556">
        <f>DATE(L15+2018,O15,R15)</f>
        <v>46262</v>
      </c>
    </row>
    <row r="16" spans="3:55" ht="19.5" customHeight="1">
      <c r="C16" s="409" t="str">
        <f t="shared" si="0"/>
        <v>○</v>
      </c>
      <c r="E16" s="408"/>
      <c r="F16" s="2026" t="s">
        <v>944</v>
      </c>
      <c r="G16" s="1631"/>
      <c r="H16" s="1631"/>
      <c r="I16" s="1631"/>
      <c r="J16" s="1650"/>
      <c r="K16" s="2032" t="str">
        <f>AW16</f>
        <v>R7、8、9年度（R8.8.1時点）</v>
      </c>
      <c r="L16" s="2033"/>
      <c r="M16" s="2033"/>
      <c r="N16" s="2033"/>
      <c r="O16" s="2033"/>
      <c r="P16" s="2033"/>
      <c r="Q16" s="2033"/>
      <c r="R16" s="2033"/>
      <c r="S16" s="2033"/>
      <c r="T16" s="2033"/>
      <c r="U16" s="2033"/>
      <c r="V16" s="557" t="s">
        <v>945</v>
      </c>
      <c r="W16" s="557"/>
      <c r="X16" s="550"/>
      <c r="Y16" s="550"/>
      <c r="Z16" s="550"/>
      <c r="AA16" s="550"/>
      <c r="AB16" s="550"/>
      <c r="AC16" s="550"/>
      <c r="AD16" s="550"/>
      <c r="AE16" s="550"/>
      <c r="AF16" s="550"/>
      <c r="AG16" s="550"/>
      <c r="AH16" s="550"/>
      <c r="AI16" s="550"/>
      <c r="AJ16" s="550"/>
      <c r="AK16" s="550"/>
      <c r="AL16" s="550"/>
      <c r="AM16" s="550"/>
      <c r="AN16" s="558"/>
      <c r="AQ16" s="461"/>
      <c r="AR16" s="461"/>
      <c r="AS16" s="461"/>
      <c r="AT16" s="461"/>
      <c r="AU16" s="461"/>
      <c r="AV16" s="555" t="s">
        <v>953</v>
      </c>
      <c r="AW16" s="556" t="str">
        <f>VLOOKUP(AW15,AV38:AW75,2)</f>
        <v>R7、8、9年度（R8.8.1時点）</v>
      </c>
      <c r="AX16" s="559"/>
    </row>
    <row r="17" spans="3:55" ht="14.25" thickBot="1">
      <c r="C17" s="409" t="str">
        <f t="shared" si="0"/>
        <v>○</v>
      </c>
      <c r="E17" s="408"/>
      <c r="F17" s="2027"/>
      <c r="G17" s="1790"/>
      <c r="H17" s="1790"/>
      <c r="I17" s="1790"/>
      <c r="J17" s="1791"/>
      <c r="K17" s="2028"/>
      <c r="L17" s="2029"/>
      <c r="M17" s="2029"/>
      <c r="N17" s="2029"/>
      <c r="O17" s="2029"/>
      <c r="P17" s="2029"/>
      <c r="Q17" s="2029"/>
      <c r="R17" s="2029"/>
      <c r="S17" s="2029"/>
      <c r="T17" s="2030"/>
      <c r="U17" s="2030"/>
      <c r="V17" s="2030"/>
      <c r="W17" s="2030"/>
      <c r="X17" s="2030"/>
      <c r="Y17" s="2030"/>
      <c r="Z17" s="2030"/>
      <c r="AA17" s="2030"/>
      <c r="AB17" s="2030"/>
      <c r="AC17" s="2030"/>
      <c r="AD17" s="2030"/>
      <c r="AE17" s="2030"/>
      <c r="AF17" s="2030"/>
      <c r="AG17" s="2030"/>
      <c r="AH17" s="2030"/>
      <c r="AI17" s="2030"/>
      <c r="AJ17" s="2030"/>
      <c r="AK17" s="2030"/>
      <c r="AL17" s="2030"/>
      <c r="AM17" s="2030"/>
      <c r="AN17" s="2031"/>
      <c r="AQ17" s="461"/>
      <c r="AR17" s="461"/>
      <c r="AS17" s="461"/>
      <c r="AT17" s="461"/>
      <c r="AU17" s="461"/>
      <c r="AV17" s="555" t="s">
        <v>955</v>
      </c>
      <c r="AW17" s="556">
        <f>VLOOKUP(AW15,AV38:AW75,1)</f>
        <v>46235</v>
      </c>
      <c r="AX17" s="559"/>
      <c r="AY17" s="551" t="s">
        <v>960</v>
      </c>
    </row>
    <row r="18" spans="3:55">
      <c r="C18" s="409" t="str">
        <f t="shared" si="0"/>
        <v>○</v>
      </c>
      <c r="E18" s="408"/>
      <c r="F18" s="408"/>
      <c r="G18" s="408"/>
      <c r="H18" s="408"/>
      <c r="I18" s="408"/>
      <c r="J18" s="408"/>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c r="AV18" s="551" t="s">
        <v>1332</v>
      </c>
      <c r="AW18" s="560">
        <f>DATE((YEAR($AW$17)-1),8,1)</f>
        <v>45870</v>
      </c>
      <c r="AY18" s="551" t="str">
        <f t="shared" ref="AY18:AY25" si="1">VLOOKUP(AW18,$AV$40:$AW$74,2)</f>
        <v>R7、8、9年度（R7.8.1時点）</v>
      </c>
    </row>
    <row r="19" spans="3:55">
      <c r="C19" s="409" t="str">
        <f t="shared" si="0"/>
        <v>○</v>
      </c>
      <c r="E19" s="452" t="str">
        <f>IF(F20="会社名：","","※JVの場合，各社毎に作成")</f>
        <v/>
      </c>
      <c r="F19" s="408"/>
      <c r="G19" s="408"/>
      <c r="H19" s="408"/>
      <c r="I19" s="408"/>
      <c r="J19" s="408"/>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V19" s="551" t="s">
        <v>1333</v>
      </c>
      <c r="AW19" s="560">
        <f>DATE((YEAR($AW$17)-3),8,1)</f>
        <v>45139</v>
      </c>
      <c r="AY19" s="551" t="str">
        <f t="shared" si="1"/>
        <v>R4、5、6年度（R5.8.1時点）</v>
      </c>
    </row>
    <row r="20" spans="3:55" ht="17.25" customHeight="1">
      <c r="C20" s="409" t="str">
        <f t="shared" si="0"/>
        <v>○</v>
      </c>
      <c r="E20" s="2005" t="s">
        <v>946</v>
      </c>
      <c r="F20" s="1587" t="str">
        <f>IF(①入力票!C10="単体","会社名：",IF(AND(①入力票!C10="単体または２社ＪＶ",OR(様式1!U66="単体",様式1!U66="")),"会社名：","代表者名："))</f>
        <v>会社名：</v>
      </c>
      <c r="G20" s="1587"/>
      <c r="H20" s="1587"/>
      <c r="I20" s="1587"/>
      <c r="J20" s="1587"/>
      <c r="K20" s="1587"/>
      <c r="L20" s="1587"/>
      <c r="M20" s="1588"/>
      <c r="N20" s="1780">
        <f>IF(①入力票!C10="単体",様式1!U65,IF(AND(①入力票!C10="単体または２社ＪＶ",OR(様式1!U66="単体",様式1!U66="")),様式1!U65,様式1!U68))</f>
        <v>0</v>
      </c>
      <c r="O20" s="1781"/>
      <c r="P20" s="1781"/>
      <c r="Q20" s="1781"/>
      <c r="R20" s="1781"/>
      <c r="S20" s="1781"/>
      <c r="T20" s="1781"/>
      <c r="U20" s="1781"/>
      <c r="V20" s="1781"/>
      <c r="W20" s="1781"/>
      <c r="X20" s="1781"/>
      <c r="Y20" s="1781"/>
      <c r="Z20" s="1781"/>
      <c r="AA20" s="1781"/>
      <c r="AB20" s="1781"/>
      <c r="AC20" s="1781"/>
      <c r="AD20" s="1781"/>
      <c r="AE20" s="1781"/>
      <c r="AF20" s="1781"/>
      <c r="AG20" s="1781"/>
      <c r="AH20" s="1781"/>
      <c r="AI20" s="1781"/>
      <c r="AJ20" s="1781"/>
      <c r="AK20" s="1781"/>
      <c r="AL20" s="1782"/>
      <c r="AM20" s="1892" t="s">
        <v>724</v>
      </c>
      <c r="AN20" s="1894"/>
      <c r="AQ20" s="405" t="s">
        <v>956</v>
      </c>
      <c r="AR20" s="405" t="s">
        <v>957</v>
      </c>
      <c r="AV20" s="790" t="s">
        <v>1334</v>
      </c>
      <c r="AW20" s="791">
        <f>DATE((YEAR($AW$17)-9),8,1)</f>
        <v>42948</v>
      </c>
      <c r="AX20" s="790"/>
      <c r="AY20" s="790" t="str">
        <f>VLOOKUP(AW20,$AV$40:$AW$74,2)</f>
        <v>H28、29、30年度（H29.8.1時点）</v>
      </c>
    </row>
    <row r="21" spans="3:55" ht="17.25" customHeight="1">
      <c r="C21" s="409" t="str">
        <f t="shared" si="0"/>
        <v>○</v>
      </c>
      <c r="E21" s="2006"/>
      <c r="F21" s="1989" t="s">
        <v>947</v>
      </c>
      <c r="G21" s="1989"/>
      <c r="H21" s="1989"/>
      <c r="I21" s="1989"/>
      <c r="J21" s="1989"/>
      <c r="K21" s="1989"/>
      <c r="L21" s="1989"/>
      <c r="M21" s="1989"/>
      <c r="N21" s="1714"/>
      <c r="O21" s="1715"/>
      <c r="P21" s="1715"/>
      <c r="Q21" s="1715"/>
      <c r="R21" s="1715"/>
      <c r="S21" s="1715"/>
      <c r="T21" s="1715"/>
      <c r="U21" s="1715"/>
      <c r="V21" s="1715"/>
      <c r="W21" s="1715"/>
      <c r="X21" s="1715"/>
      <c r="Y21" s="1715"/>
      <c r="Z21" s="481"/>
      <c r="AA21" s="499" t="s">
        <v>1043</v>
      </c>
      <c r="AB21" s="499"/>
      <c r="AC21" s="499"/>
      <c r="AD21" s="499"/>
      <c r="AE21" s="499"/>
      <c r="AF21" s="499"/>
      <c r="AG21" s="499"/>
      <c r="AH21" s="499"/>
      <c r="AI21" s="507"/>
      <c r="AJ21" s="507"/>
      <c r="AK21" s="562"/>
      <c r="AL21" s="563"/>
      <c r="AM21" s="1875" t="str">
        <f>IF(N21="","本店所在を入力してください",IF(N21="福岡都市圏外に本店","Ｅ",IF(N22="","本店住所を記載してください",IF(AR21="×","入力確認",AT21))))</f>
        <v>本店所在を入力してください</v>
      </c>
      <c r="AN21" s="1493"/>
      <c r="AQ21" s="405">
        <f>COUNTIF(N23:N26,"○")</f>
        <v>0</v>
      </c>
      <c r="AR21" s="467" t="str">
        <f>IF(OR(AQ21=0,AQ21&gt;1),"×","○")</f>
        <v>×</v>
      </c>
      <c r="AS21" s="471" t="e">
        <f>VLOOKUP("○",N23:AJ26,16,1)</f>
        <v>#N/A</v>
      </c>
      <c r="AT21" s="471" t="e">
        <f>VLOOKUP(AS21,$AV$27:$AZ$31,5,FALSE)</f>
        <v>#N/A</v>
      </c>
      <c r="AV21" s="551" t="s">
        <v>1335</v>
      </c>
      <c r="AW21" s="560">
        <f>DATE((YEAR($AW$17)-10),8,1)</f>
        <v>42583</v>
      </c>
      <c r="AY21" s="551" t="str">
        <f t="shared" si="1"/>
        <v>H28、29、30年度（H28.8.1時点）</v>
      </c>
    </row>
    <row r="22" spans="3:55" ht="17.25" customHeight="1">
      <c r="C22" s="409" t="str">
        <f t="shared" si="0"/>
        <v>○</v>
      </c>
      <c r="E22" s="2006"/>
      <c r="F22" s="1990" t="s">
        <v>948</v>
      </c>
      <c r="G22" s="1990"/>
      <c r="H22" s="1990"/>
      <c r="I22" s="1990"/>
      <c r="J22" s="1990"/>
      <c r="K22" s="1990"/>
      <c r="L22" s="1990"/>
      <c r="M22" s="1990"/>
      <c r="N22" s="1994"/>
      <c r="O22" s="1995"/>
      <c r="P22" s="1995"/>
      <c r="Q22" s="1995"/>
      <c r="R22" s="1995"/>
      <c r="S22" s="1995"/>
      <c r="T22" s="1995"/>
      <c r="U22" s="1995"/>
      <c r="V22" s="1995"/>
      <c r="W22" s="1995"/>
      <c r="X22" s="1995"/>
      <c r="Y22" s="1995"/>
      <c r="Z22" s="1995"/>
      <c r="AA22" s="1995"/>
      <c r="AB22" s="1995"/>
      <c r="AC22" s="1995"/>
      <c r="AD22" s="1995"/>
      <c r="AE22" s="1995"/>
      <c r="AF22" s="1995"/>
      <c r="AG22" s="1927" t="s">
        <v>951</v>
      </c>
      <c r="AH22" s="1927" t="s">
        <v>850</v>
      </c>
      <c r="AI22" s="1927" t="s">
        <v>850</v>
      </c>
      <c r="AJ22" s="1927" t="s">
        <v>850</v>
      </c>
      <c r="AK22" s="1927" t="s">
        <v>850</v>
      </c>
      <c r="AL22" s="1928" t="s">
        <v>850</v>
      </c>
      <c r="AM22" s="1494"/>
      <c r="AN22" s="1496"/>
      <c r="AV22" s="551" t="s">
        <v>1336</v>
      </c>
      <c r="AW22" s="560">
        <f>DATE((YEAR($AW$17)-18),8,1)</f>
        <v>39661</v>
      </c>
      <c r="AY22" s="551" t="str">
        <f t="shared" si="1"/>
        <v>H19、H20年度</v>
      </c>
    </row>
    <row r="23" spans="3:55" ht="17.25" customHeight="1">
      <c r="C23" s="409" t="str">
        <f t="shared" si="0"/>
        <v>○</v>
      </c>
      <c r="E23" s="2006"/>
      <c r="F23" s="1996" t="s">
        <v>1082</v>
      </c>
      <c r="G23" s="1997"/>
      <c r="H23" s="1997"/>
      <c r="I23" s="1997"/>
      <c r="J23" s="1997"/>
      <c r="K23" s="1997"/>
      <c r="L23" s="1997"/>
      <c r="M23" s="1998"/>
      <c r="N23" s="574"/>
      <c r="O23" s="1980" t="str">
        <f>$AY$29</f>
        <v>H28、29、30年度（H28.8.1時点）</v>
      </c>
      <c r="P23" s="1980"/>
      <c r="Q23" s="1980"/>
      <c r="R23" s="1980"/>
      <c r="S23" s="1980"/>
      <c r="T23" s="1980"/>
      <c r="U23" s="1980"/>
      <c r="V23" s="1980"/>
      <c r="W23" s="564"/>
      <c r="X23" s="564"/>
      <c r="Y23" s="564" t="s">
        <v>952</v>
      </c>
      <c r="Z23" s="564"/>
      <c r="AA23" s="564"/>
      <c r="AB23" s="565"/>
      <c r="AC23" s="1991" t="s">
        <v>1255</v>
      </c>
      <c r="AD23" s="1992"/>
      <c r="AE23" s="1992"/>
      <c r="AF23" s="1992"/>
      <c r="AG23" s="1992"/>
      <c r="AH23" s="1992"/>
      <c r="AI23" s="1992"/>
      <c r="AJ23" s="1993"/>
      <c r="AK23" s="2008" t="s">
        <v>1087</v>
      </c>
      <c r="AL23" s="2009"/>
      <c r="AM23" s="1494"/>
      <c r="AN23" s="1496"/>
      <c r="AV23" s="551" t="s">
        <v>1337</v>
      </c>
      <c r="AW23" s="560">
        <f>DATE((YEAR($AW$17)-20),8,1)</f>
        <v>38930</v>
      </c>
      <c r="AY23" s="551" t="str">
        <f t="shared" si="1"/>
        <v>H17、H18年度</v>
      </c>
    </row>
    <row r="24" spans="3:55" ht="17.25" customHeight="1">
      <c r="C24" s="409" t="str">
        <f t="shared" si="0"/>
        <v>○</v>
      </c>
      <c r="E24" s="2006"/>
      <c r="F24" s="1999"/>
      <c r="G24" s="2000"/>
      <c r="H24" s="2000"/>
      <c r="I24" s="2000"/>
      <c r="J24" s="2000"/>
      <c r="K24" s="2000"/>
      <c r="L24" s="2000"/>
      <c r="M24" s="2001"/>
      <c r="N24" s="574"/>
      <c r="O24" s="1980" t="str">
        <f>$AW$30</f>
        <v>H28、29、30年度（H29.8.1時点）</v>
      </c>
      <c r="P24" s="1980"/>
      <c r="Q24" s="1980"/>
      <c r="R24" s="1980"/>
      <c r="S24" s="1980"/>
      <c r="T24" s="1980"/>
      <c r="U24" s="1980"/>
      <c r="V24" s="1980"/>
      <c r="W24" s="784"/>
      <c r="X24" s="784"/>
      <c r="Y24" s="564" t="s">
        <v>1084</v>
      </c>
      <c r="Z24" s="784"/>
      <c r="AA24" s="784"/>
      <c r="AB24" s="785"/>
      <c r="AC24" s="1984" t="s">
        <v>1109</v>
      </c>
      <c r="AD24" s="1985"/>
      <c r="AE24" s="1985"/>
      <c r="AF24" s="1985"/>
      <c r="AG24" s="1985"/>
      <c r="AH24" s="1985"/>
      <c r="AI24" s="1985"/>
      <c r="AJ24" s="1986"/>
      <c r="AK24" s="2010"/>
      <c r="AL24" s="2011"/>
      <c r="AM24" s="1494"/>
      <c r="AN24" s="1496"/>
      <c r="AV24" s="551" t="s">
        <v>1338</v>
      </c>
      <c r="AW24" s="560">
        <f>DATE((YEAR($AW$17)-28),8,1)</f>
        <v>36008</v>
      </c>
      <c r="AY24" s="551" t="str">
        <f t="shared" si="1"/>
        <v>H9、H10年度</v>
      </c>
    </row>
    <row r="25" spans="3:55" ht="17.25" customHeight="1">
      <c r="C25" s="409" t="str">
        <f t="shared" si="0"/>
        <v>○</v>
      </c>
      <c r="E25" s="2006"/>
      <c r="F25" s="1999"/>
      <c r="G25" s="2000"/>
      <c r="H25" s="2000"/>
      <c r="I25" s="2000"/>
      <c r="J25" s="2000"/>
      <c r="K25" s="2000"/>
      <c r="L25" s="2000"/>
      <c r="M25" s="2001"/>
      <c r="N25" s="786"/>
      <c r="O25" s="1980"/>
      <c r="P25" s="1980"/>
      <c r="Q25" s="1980"/>
      <c r="R25" s="1980"/>
      <c r="S25" s="1980"/>
      <c r="T25" s="1980"/>
      <c r="U25" s="564"/>
      <c r="V25" s="1987"/>
      <c r="W25" s="1987"/>
      <c r="X25" s="1987"/>
      <c r="Y25" s="1987"/>
      <c r="Z25" s="1987"/>
      <c r="AA25" s="1987"/>
      <c r="AB25" s="1988"/>
      <c r="AC25" s="1984"/>
      <c r="AD25" s="1985"/>
      <c r="AE25" s="1985"/>
      <c r="AF25" s="1985"/>
      <c r="AG25" s="1985"/>
      <c r="AH25" s="1985"/>
      <c r="AI25" s="1985"/>
      <c r="AJ25" s="1986"/>
      <c r="AK25" s="2010"/>
      <c r="AL25" s="2011"/>
      <c r="AM25" s="1494"/>
      <c r="AN25" s="1496"/>
      <c r="AV25" s="551" t="s">
        <v>1339</v>
      </c>
      <c r="AW25" s="560">
        <f>DATE((YEAR($AW$17)-30),8,1)</f>
        <v>35278</v>
      </c>
      <c r="AY25" s="551" t="str">
        <f t="shared" si="1"/>
        <v>H7、H8年度</v>
      </c>
    </row>
    <row r="26" spans="3:55" ht="17.25" customHeight="1">
      <c r="C26" s="409" t="str">
        <f t="shared" si="0"/>
        <v>○</v>
      </c>
      <c r="E26" s="2007"/>
      <c r="F26" s="2002"/>
      <c r="G26" s="2003"/>
      <c r="H26" s="2003"/>
      <c r="I26" s="2003"/>
      <c r="J26" s="2003"/>
      <c r="K26" s="2003"/>
      <c r="L26" s="2003"/>
      <c r="M26" s="2004"/>
      <c r="N26" s="786"/>
      <c r="O26" s="1980"/>
      <c r="P26" s="1980"/>
      <c r="Q26" s="1980"/>
      <c r="R26" s="1980"/>
      <c r="S26" s="1980"/>
      <c r="T26" s="1980"/>
      <c r="U26" s="564"/>
      <c r="V26" s="771"/>
      <c r="W26" s="771"/>
      <c r="X26" s="771"/>
      <c r="Y26" s="771"/>
      <c r="Z26" s="771"/>
      <c r="AA26" s="771"/>
      <c r="AB26" s="772"/>
      <c r="AC26" s="1981"/>
      <c r="AD26" s="1982"/>
      <c r="AE26" s="1982"/>
      <c r="AF26" s="1982"/>
      <c r="AG26" s="1982"/>
      <c r="AH26" s="1982"/>
      <c r="AI26" s="1982"/>
      <c r="AJ26" s="1983"/>
      <c r="AK26" s="2012"/>
      <c r="AL26" s="2013"/>
      <c r="AM26" s="2014"/>
      <c r="AN26" s="2015"/>
    </row>
    <row r="27" spans="3:55" ht="17.25" customHeight="1">
      <c r="C27" s="409" t="str">
        <f t="shared" si="0"/>
        <v>○</v>
      </c>
      <c r="E27" s="408"/>
      <c r="F27" s="408"/>
      <c r="G27" s="408"/>
      <c r="H27" s="408"/>
      <c r="I27" s="408"/>
      <c r="J27" s="408"/>
      <c r="K27" s="453"/>
      <c r="L27" s="453"/>
      <c r="M27" s="453"/>
      <c r="N27" s="453"/>
      <c r="O27" s="453"/>
      <c r="P27" s="453"/>
      <c r="Q27" s="453"/>
      <c r="R27" s="453"/>
      <c r="S27" s="453"/>
      <c r="T27" s="453"/>
      <c r="U27" s="453"/>
      <c r="V27" s="453"/>
      <c r="W27" s="453"/>
      <c r="X27" s="453"/>
      <c r="Y27" s="453"/>
      <c r="Z27" s="453"/>
      <c r="AA27" s="456"/>
      <c r="AB27" s="427"/>
      <c r="AC27" s="427"/>
      <c r="AD27" s="427"/>
      <c r="AE27" s="427"/>
      <c r="AG27" s="427"/>
      <c r="AH27" s="405"/>
      <c r="AI27" s="485"/>
      <c r="AJ27" s="485"/>
      <c r="AK27" s="485"/>
      <c r="AL27" s="485"/>
      <c r="AM27" s="456"/>
      <c r="AN27" s="456"/>
      <c r="AV27" s="566"/>
      <c r="AW27" s="567"/>
      <c r="AX27" s="568"/>
      <c r="AY27" s="569"/>
      <c r="AZ27" s="555"/>
    </row>
    <row r="28" spans="3:55" s="455" customFormat="1" ht="17.25" hidden="1" customHeight="1" thickBot="1">
      <c r="C28" s="658" t="str">
        <f>IF(C5="－","－",IF(①入力票!C10="単体","－","○"))</f>
        <v>－</v>
      </c>
      <c r="E28" s="452" t="s">
        <v>756</v>
      </c>
      <c r="F28" s="408"/>
      <c r="G28" s="408"/>
      <c r="H28" s="408"/>
      <c r="I28" s="408"/>
      <c r="J28" s="408"/>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52"/>
      <c r="AL28" s="452"/>
      <c r="AM28" s="452"/>
      <c r="AN28" s="452"/>
      <c r="AQ28" s="468"/>
      <c r="AR28" s="468"/>
      <c r="AS28" s="468"/>
      <c r="AT28" s="468"/>
      <c r="AU28" s="468"/>
      <c r="AV28" s="566"/>
      <c r="AW28" s="567"/>
      <c r="AX28" s="568"/>
      <c r="AY28" s="569"/>
      <c r="AZ28" s="555"/>
      <c r="BA28" s="570"/>
      <c r="BB28" s="570"/>
      <c r="BC28" s="570"/>
    </row>
    <row r="29" spans="3:55" hidden="1">
      <c r="C29" s="659" t="str">
        <f t="shared" ref="C29:C36" si="2">$C$28</f>
        <v>－</v>
      </c>
      <c r="E29" s="2005" t="s">
        <v>949</v>
      </c>
      <c r="F29" s="1587" t="s">
        <v>950</v>
      </c>
      <c r="G29" s="1587"/>
      <c r="H29" s="1587"/>
      <c r="I29" s="1587"/>
      <c r="J29" s="1587"/>
      <c r="K29" s="1587"/>
      <c r="L29" s="1587"/>
      <c r="M29" s="1588"/>
      <c r="N29" s="1780" t="str">
        <f>IF('様式7-1'!K45="","様式7-1に入力してください！！",'様式7-1'!K45)</f>
        <v>様式7-1に入力してください！！</v>
      </c>
      <c r="O29" s="1781"/>
      <c r="P29" s="1781"/>
      <c r="Q29" s="1781"/>
      <c r="R29" s="1781"/>
      <c r="S29" s="1781"/>
      <c r="T29" s="1781"/>
      <c r="U29" s="1781"/>
      <c r="V29" s="1781"/>
      <c r="W29" s="1781"/>
      <c r="X29" s="1781"/>
      <c r="Y29" s="1781"/>
      <c r="Z29" s="1781"/>
      <c r="AA29" s="1781"/>
      <c r="AB29" s="1781"/>
      <c r="AC29" s="1781"/>
      <c r="AD29" s="1781"/>
      <c r="AE29" s="1781"/>
      <c r="AF29" s="1781"/>
      <c r="AG29" s="1781"/>
      <c r="AH29" s="1781"/>
      <c r="AI29" s="1781"/>
      <c r="AJ29" s="1781"/>
      <c r="AK29" s="1781"/>
      <c r="AL29" s="1782"/>
      <c r="AM29" s="1892" t="s">
        <v>724</v>
      </c>
      <c r="AN29" s="1894"/>
      <c r="AV29" s="566" t="s">
        <v>1256</v>
      </c>
      <c r="AW29" s="567"/>
      <c r="AX29" s="568" t="s">
        <v>954</v>
      </c>
      <c r="AY29" s="569" t="str">
        <f>AY21</f>
        <v>H28、29、30年度（H28.8.1時点）</v>
      </c>
      <c r="AZ29" s="555" t="s">
        <v>958</v>
      </c>
    </row>
    <row r="30" spans="3:55" ht="17.25" hidden="1" customHeight="1">
      <c r="C30" s="409" t="str">
        <f t="shared" si="2"/>
        <v>－</v>
      </c>
      <c r="E30" s="2006"/>
      <c r="F30" s="1989" t="s">
        <v>947</v>
      </c>
      <c r="G30" s="1989"/>
      <c r="H30" s="1989"/>
      <c r="I30" s="1989"/>
      <c r="J30" s="1989"/>
      <c r="K30" s="1989"/>
      <c r="L30" s="1989"/>
      <c r="M30" s="1989"/>
      <c r="N30" s="1714"/>
      <c r="O30" s="1715"/>
      <c r="P30" s="1715"/>
      <c r="Q30" s="1715"/>
      <c r="R30" s="1715"/>
      <c r="S30" s="1715"/>
      <c r="T30" s="1715"/>
      <c r="U30" s="1715"/>
      <c r="V30" s="1715"/>
      <c r="W30" s="1715"/>
      <c r="X30" s="1715"/>
      <c r="Y30" s="1715"/>
      <c r="Z30" s="770"/>
      <c r="AA30" s="499" t="s">
        <v>1043</v>
      </c>
      <c r="AB30" s="561"/>
      <c r="AC30" s="561"/>
      <c r="AD30" s="561"/>
      <c r="AE30" s="561"/>
      <c r="AF30" s="561"/>
      <c r="AG30" s="561"/>
      <c r="AH30" s="561"/>
      <c r="AI30" s="507"/>
      <c r="AJ30" s="507"/>
      <c r="AK30" s="562"/>
      <c r="AL30" s="563"/>
      <c r="AM30" s="1875" t="str">
        <f>IF(N30="","本店所在を入力してください",IF(N30="福岡都市圏外に本店","Ｅ",IF(N31="","本店住所を記載してください",IF(AR31="×","入力確認",AT31))))</f>
        <v>本店所在を入力してください</v>
      </c>
      <c r="AN30" s="1493"/>
      <c r="AQ30" s="405" t="s">
        <v>956</v>
      </c>
      <c r="AR30" s="405" t="s">
        <v>957</v>
      </c>
      <c r="AV30" s="566" t="s">
        <v>1116</v>
      </c>
      <c r="AW30" s="567" t="str">
        <f>AY20</f>
        <v>H28、29、30年度（H29.8.1時点）</v>
      </c>
      <c r="AX30" s="568" t="s">
        <v>954</v>
      </c>
      <c r="AY30" s="569" t="str">
        <f>AY19</f>
        <v>R4、5、6年度（R5.8.1時点）</v>
      </c>
      <c r="AZ30" s="555" t="s">
        <v>959</v>
      </c>
    </row>
    <row r="31" spans="3:55" ht="17.25" hidden="1" customHeight="1">
      <c r="C31" s="409" t="str">
        <f t="shared" si="2"/>
        <v>－</v>
      </c>
      <c r="E31" s="2006"/>
      <c r="F31" s="1990" t="s">
        <v>948</v>
      </c>
      <c r="G31" s="1990"/>
      <c r="H31" s="1990"/>
      <c r="I31" s="1990"/>
      <c r="J31" s="1990"/>
      <c r="K31" s="1990"/>
      <c r="L31" s="1990"/>
      <c r="M31" s="1990"/>
      <c r="N31" s="1994"/>
      <c r="O31" s="1995"/>
      <c r="P31" s="1995"/>
      <c r="Q31" s="1995"/>
      <c r="R31" s="1995"/>
      <c r="S31" s="1995"/>
      <c r="T31" s="1995"/>
      <c r="U31" s="1995"/>
      <c r="V31" s="1995"/>
      <c r="W31" s="1995"/>
      <c r="X31" s="1995"/>
      <c r="Y31" s="1995"/>
      <c r="Z31" s="1995"/>
      <c r="AA31" s="1995"/>
      <c r="AB31" s="1995"/>
      <c r="AC31" s="1995"/>
      <c r="AD31" s="1995"/>
      <c r="AE31" s="1995"/>
      <c r="AF31" s="1995"/>
      <c r="AG31" s="1927" t="s">
        <v>951</v>
      </c>
      <c r="AH31" s="1927" t="s">
        <v>850</v>
      </c>
      <c r="AI31" s="1927" t="s">
        <v>850</v>
      </c>
      <c r="AJ31" s="1927" t="s">
        <v>850</v>
      </c>
      <c r="AK31" s="1927" t="s">
        <v>850</v>
      </c>
      <c r="AL31" s="1928" t="s">
        <v>850</v>
      </c>
      <c r="AM31" s="1494"/>
      <c r="AN31" s="1496"/>
      <c r="AQ31" s="405">
        <f>COUNTIF(N32:N35,"○")</f>
        <v>0</v>
      </c>
      <c r="AR31" s="467" t="str">
        <f>IF(OR(AQ31=0,AQ31&gt;1),"×","○")</f>
        <v>×</v>
      </c>
      <c r="AS31" s="471" t="e">
        <f>VLOOKUP("○",N32:AJ35,16,1)</f>
        <v>#N/A</v>
      </c>
      <c r="AT31" s="471" t="e">
        <f>VLOOKUP(AS31,$AV$27:$AZ$31,5,FALSE)</f>
        <v>#N/A</v>
      </c>
      <c r="AV31" s="660"/>
      <c r="AW31" s="792">
        <f>AW15</f>
        <v>46262</v>
      </c>
      <c r="AX31" s="661"/>
      <c r="AY31" s="662"/>
      <c r="AZ31" s="660"/>
    </row>
    <row r="32" spans="3:55" ht="17.25" hidden="1" customHeight="1">
      <c r="C32" s="409" t="str">
        <f t="shared" si="2"/>
        <v>－</v>
      </c>
      <c r="E32" s="2006"/>
      <c r="F32" s="1996" t="s">
        <v>1083</v>
      </c>
      <c r="G32" s="1997"/>
      <c r="H32" s="1997"/>
      <c r="I32" s="1997"/>
      <c r="J32" s="1997"/>
      <c r="K32" s="1997"/>
      <c r="L32" s="1997"/>
      <c r="M32" s="1998"/>
      <c r="N32" s="574"/>
      <c r="O32" s="1980" t="str">
        <f>$AY$29</f>
        <v>H28、29、30年度（H28.8.1時点）</v>
      </c>
      <c r="P32" s="1980"/>
      <c r="Q32" s="1980"/>
      <c r="R32" s="1980"/>
      <c r="S32" s="1980"/>
      <c r="T32" s="1980"/>
      <c r="U32" s="1980"/>
      <c r="V32" s="1980"/>
      <c r="W32" s="564"/>
      <c r="X32" s="564"/>
      <c r="Y32" s="564" t="s">
        <v>952</v>
      </c>
      <c r="Z32" s="564"/>
      <c r="AA32" s="564"/>
      <c r="AB32" s="565"/>
      <c r="AC32" s="1991" t="s">
        <v>1255</v>
      </c>
      <c r="AD32" s="1992"/>
      <c r="AE32" s="1992"/>
      <c r="AF32" s="1992"/>
      <c r="AG32" s="1992"/>
      <c r="AH32" s="1992"/>
      <c r="AI32" s="1992"/>
      <c r="AJ32" s="1993"/>
      <c r="AK32" s="2008" t="s">
        <v>1087</v>
      </c>
      <c r="AL32" s="2016"/>
      <c r="AM32" s="1494"/>
      <c r="AN32" s="1496"/>
    </row>
    <row r="33" spans="3:55" ht="17.25" hidden="1" customHeight="1">
      <c r="C33" s="409" t="str">
        <f t="shared" si="2"/>
        <v>－</v>
      </c>
      <c r="E33" s="2006"/>
      <c r="F33" s="1999"/>
      <c r="G33" s="2000"/>
      <c r="H33" s="2000"/>
      <c r="I33" s="2000"/>
      <c r="J33" s="2000"/>
      <c r="K33" s="2000"/>
      <c r="L33" s="2000"/>
      <c r="M33" s="2001"/>
      <c r="N33" s="574"/>
      <c r="O33" s="1980" t="str">
        <f>$AW$30</f>
        <v>H28、29、30年度（H29.8.1時点）</v>
      </c>
      <c r="P33" s="1980"/>
      <c r="Q33" s="1980"/>
      <c r="R33" s="1980"/>
      <c r="S33" s="1980"/>
      <c r="T33" s="1980"/>
      <c r="U33" s="1980"/>
      <c r="V33" s="1980"/>
      <c r="W33" s="784"/>
      <c r="X33" s="784"/>
      <c r="Y33" s="564" t="s">
        <v>1084</v>
      </c>
      <c r="Z33" s="784"/>
      <c r="AA33" s="784"/>
      <c r="AB33" s="785"/>
      <c r="AC33" s="1984" t="s">
        <v>1109</v>
      </c>
      <c r="AD33" s="1985"/>
      <c r="AE33" s="1985"/>
      <c r="AF33" s="1985"/>
      <c r="AG33" s="1985"/>
      <c r="AH33" s="1985"/>
      <c r="AI33" s="1985"/>
      <c r="AJ33" s="1986"/>
      <c r="AK33" s="2017"/>
      <c r="AL33" s="2018"/>
      <c r="AM33" s="1494"/>
      <c r="AN33" s="1496"/>
    </row>
    <row r="34" spans="3:55" ht="17.25" hidden="1" customHeight="1">
      <c r="C34" s="409" t="str">
        <f t="shared" si="2"/>
        <v>－</v>
      </c>
      <c r="E34" s="2006"/>
      <c r="F34" s="1999"/>
      <c r="G34" s="2000"/>
      <c r="H34" s="2000"/>
      <c r="I34" s="2000"/>
      <c r="J34" s="2000"/>
      <c r="K34" s="2000"/>
      <c r="L34" s="2000"/>
      <c r="M34" s="2001"/>
      <c r="N34" s="786"/>
      <c r="O34" s="1980"/>
      <c r="P34" s="1980"/>
      <c r="Q34" s="1980"/>
      <c r="R34" s="1980"/>
      <c r="S34" s="1980"/>
      <c r="T34" s="1980"/>
      <c r="U34" s="564"/>
      <c r="V34" s="1987"/>
      <c r="W34" s="1987"/>
      <c r="X34" s="1987"/>
      <c r="Y34" s="1987"/>
      <c r="Z34" s="1987"/>
      <c r="AA34" s="1987"/>
      <c r="AB34" s="1988"/>
      <c r="AC34" s="1984"/>
      <c r="AD34" s="1985"/>
      <c r="AE34" s="1985"/>
      <c r="AF34" s="1985"/>
      <c r="AG34" s="1985"/>
      <c r="AH34" s="1985"/>
      <c r="AI34" s="1985"/>
      <c r="AJ34" s="1986"/>
      <c r="AK34" s="2017"/>
      <c r="AL34" s="2018"/>
      <c r="AM34" s="1494"/>
      <c r="AN34" s="1496"/>
    </row>
    <row r="35" spans="3:55" ht="17.25" hidden="1" customHeight="1">
      <c r="C35" s="409" t="str">
        <f t="shared" si="2"/>
        <v>－</v>
      </c>
      <c r="E35" s="2007"/>
      <c r="F35" s="2002"/>
      <c r="G35" s="2003"/>
      <c r="H35" s="2003"/>
      <c r="I35" s="2003"/>
      <c r="J35" s="2003"/>
      <c r="K35" s="2003"/>
      <c r="L35" s="2003"/>
      <c r="M35" s="2004"/>
      <c r="N35" s="786"/>
      <c r="O35" s="1980"/>
      <c r="P35" s="1980"/>
      <c r="Q35" s="1980"/>
      <c r="R35" s="1980"/>
      <c r="S35" s="1980"/>
      <c r="T35" s="1980"/>
      <c r="U35" s="564"/>
      <c r="V35" s="780"/>
      <c r="W35" s="780"/>
      <c r="X35" s="780"/>
      <c r="Y35" s="780"/>
      <c r="Z35" s="780"/>
      <c r="AA35" s="780"/>
      <c r="AB35" s="781"/>
      <c r="AC35" s="1981"/>
      <c r="AD35" s="1982"/>
      <c r="AE35" s="1982"/>
      <c r="AF35" s="1982"/>
      <c r="AG35" s="1982"/>
      <c r="AH35" s="1982"/>
      <c r="AI35" s="1982"/>
      <c r="AJ35" s="1983"/>
      <c r="AK35" s="2019"/>
      <c r="AL35" s="2020"/>
      <c r="AM35" s="2014"/>
      <c r="AN35" s="2015"/>
    </row>
    <row r="36" spans="3:55" ht="17.25" hidden="1" customHeight="1" thickBot="1">
      <c r="C36" s="409" t="str">
        <f t="shared" si="2"/>
        <v>－</v>
      </c>
      <c r="E36" s="408"/>
      <c r="F36" s="408"/>
      <c r="G36" s="408"/>
      <c r="H36" s="408"/>
      <c r="I36" s="408"/>
      <c r="J36" s="408"/>
      <c r="K36" s="453"/>
      <c r="L36" s="453"/>
      <c r="M36" s="453"/>
      <c r="N36" s="453"/>
      <c r="O36" s="453"/>
      <c r="P36" s="453"/>
      <c r="Q36" s="453"/>
      <c r="R36" s="453"/>
      <c r="S36" s="453"/>
      <c r="T36" s="453"/>
      <c r="U36" s="453"/>
      <c r="V36" s="453"/>
      <c r="W36" s="453"/>
      <c r="X36" s="453"/>
      <c r="Y36" s="453"/>
      <c r="Z36" s="453"/>
      <c r="AA36" s="456"/>
      <c r="AB36" s="427"/>
      <c r="AC36" s="427"/>
      <c r="AD36" s="427"/>
      <c r="AE36" s="427"/>
      <c r="AG36" s="427"/>
      <c r="AH36" s="405"/>
      <c r="AI36" s="485"/>
      <c r="AJ36" s="485"/>
      <c r="AK36" s="485"/>
      <c r="AL36" s="485"/>
      <c r="AM36" s="456"/>
      <c r="AN36" s="456"/>
    </row>
    <row r="37" spans="3:55" ht="17.25" hidden="1" customHeight="1" thickBot="1">
      <c r="C37" s="658" t="str">
        <f>IF(C5="－","－",IF(OR(①入力票!C10="単体",①入力票!C10="単体または２社ＪＶ",①入力票!C10="２社ＪＶ"),"－","○"))</f>
        <v>－</v>
      </c>
      <c r="E37" s="452" t="s">
        <v>756</v>
      </c>
      <c r="F37" s="408"/>
      <c r="G37" s="408"/>
      <c r="H37" s="408"/>
      <c r="I37" s="408"/>
      <c r="J37" s="408"/>
      <c r="K37" s="452"/>
      <c r="L37" s="452"/>
      <c r="M37" s="452"/>
      <c r="N37" s="452"/>
      <c r="O37" s="452"/>
      <c r="P37" s="452"/>
      <c r="Q37" s="452"/>
      <c r="R37" s="452"/>
      <c r="S37" s="452"/>
      <c r="T37" s="452"/>
      <c r="U37" s="452"/>
      <c r="V37" s="452"/>
      <c r="W37" s="452"/>
      <c r="X37" s="452"/>
      <c r="Y37" s="452"/>
      <c r="Z37" s="452"/>
      <c r="AA37" s="452"/>
      <c r="AB37" s="452"/>
      <c r="AC37" s="452"/>
      <c r="AD37" s="452"/>
      <c r="AE37" s="452"/>
      <c r="AF37" s="452"/>
      <c r="AG37" s="452"/>
      <c r="AH37" s="452"/>
      <c r="AI37" s="452"/>
      <c r="AJ37" s="452"/>
      <c r="AK37" s="452"/>
      <c r="AL37" s="452"/>
      <c r="AM37" s="452"/>
      <c r="AN37" s="452"/>
    </row>
    <row r="38" spans="3:55" s="455" customFormat="1" ht="17.25" hidden="1" customHeight="1">
      <c r="C38" s="409" t="str">
        <f t="shared" ref="C38:C45" si="3">$C$37</f>
        <v>－</v>
      </c>
      <c r="E38" s="2005" t="s">
        <v>106</v>
      </c>
      <c r="F38" s="1587" t="s">
        <v>859</v>
      </c>
      <c r="G38" s="1587"/>
      <c r="H38" s="1587"/>
      <c r="I38" s="1587"/>
      <c r="J38" s="1587"/>
      <c r="K38" s="1587"/>
      <c r="L38" s="1587"/>
      <c r="M38" s="1588"/>
      <c r="N38" s="1780" t="str">
        <f>IF('様式7-1'!K71="","様式7-1に入力してください！！",'様式7-1'!K71)</f>
        <v>様式7-1に入力してください！！</v>
      </c>
      <c r="O38" s="1781"/>
      <c r="P38" s="1781"/>
      <c r="Q38" s="1781"/>
      <c r="R38" s="1781"/>
      <c r="S38" s="1781"/>
      <c r="T38" s="1781"/>
      <c r="U38" s="1781"/>
      <c r="V38" s="1781"/>
      <c r="W38" s="1781"/>
      <c r="X38" s="1781"/>
      <c r="Y38" s="1781"/>
      <c r="Z38" s="1781"/>
      <c r="AA38" s="1781"/>
      <c r="AB38" s="1781"/>
      <c r="AC38" s="1781"/>
      <c r="AD38" s="1781"/>
      <c r="AE38" s="1781"/>
      <c r="AF38" s="1781"/>
      <c r="AG38" s="1781"/>
      <c r="AH38" s="1781"/>
      <c r="AI38" s="1781"/>
      <c r="AJ38" s="1781"/>
      <c r="AK38" s="1781"/>
      <c r="AL38" s="1782"/>
      <c r="AM38" s="1892" t="s">
        <v>724</v>
      </c>
      <c r="AN38" s="1894"/>
      <c r="AQ38" s="468"/>
      <c r="AR38" s="468"/>
      <c r="AS38" s="468"/>
      <c r="AT38" s="468"/>
      <c r="AU38" s="468"/>
      <c r="AV38" s="571">
        <v>31260</v>
      </c>
      <c r="AW38" s="566" t="s">
        <v>1306</v>
      </c>
      <c r="AX38" s="460" t="str">
        <f>IF($AW$16=AW38,"○","－")</f>
        <v>－</v>
      </c>
      <c r="AY38" s="572"/>
      <c r="AZ38" s="570"/>
      <c r="BA38" s="570"/>
      <c r="BB38" s="570"/>
      <c r="BC38" s="570"/>
    </row>
    <row r="39" spans="3:55" ht="13.5" hidden="1" customHeight="1">
      <c r="C39" s="421" t="str">
        <f t="shared" si="3"/>
        <v>－</v>
      </c>
      <c r="E39" s="2006"/>
      <c r="F39" s="1989" t="s">
        <v>947</v>
      </c>
      <c r="G39" s="1989"/>
      <c r="H39" s="1989"/>
      <c r="I39" s="1989"/>
      <c r="J39" s="1989"/>
      <c r="K39" s="1989"/>
      <c r="L39" s="1989"/>
      <c r="M39" s="1989"/>
      <c r="N39" s="1714"/>
      <c r="O39" s="1715"/>
      <c r="P39" s="1715"/>
      <c r="Q39" s="1715"/>
      <c r="R39" s="1715"/>
      <c r="S39" s="1715"/>
      <c r="T39" s="1715"/>
      <c r="U39" s="1715"/>
      <c r="V39" s="1715"/>
      <c r="W39" s="1715"/>
      <c r="X39" s="1715"/>
      <c r="Y39" s="1715"/>
      <c r="Z39" s="770"/>
      <c r="AA39" s="499" t="s">
        <v>1043</v>
      </c>
      <c r="AB39" s="561"/>
      <c r="AC39" s="561"/>
      <c r="AD39" s="561"/>
      <c r="AE39" s="561"/>
      <c r="AF39" s="561"/>
      <c r="AG39" s="561"/>
      <c r="AH39" s="561"/>
      <c r="AI39" s="507"/>
      <c r="AJ39" s="507"/>
      <c r="AK39" s="562"/>
      <c r="AL39" s="563"/>
      <c r="AM39" s="1875" t="str">
        <f>IF(N39="","本店所在を入力してください",IF(N39="福岡都市圏外に本店","Ｅ",IF(N40="","本店住所を記載してください",IF(AR41="×","入力確認",AT41))))</f>
        <v>本店所在を入力してください</v>
      </c>
      <c r="AN39" s="1493"/>
      <c r="AV39" s="571">
        <v>31990</v>
      </c>
      <c r="AW39" s="566" t="s">
        <v>1307</v>
      </c>
      <c r="AX39" s="460" t="str">
        <f t="shared" ref="AX39:AX75" si="4">IF($AW$16=AW39,"○","－")</f>
        <v>－</v>
      </c>
      <c r="AY39" s="572"/>
    </row>
    <row r="40" spans="3:55" ht="17.25" hidden="1" customHeight="1">
      <c r="C40" s="409" t="str">
        <f t="shared" si="3"/>
        <v>－</v>
      </c>
      <c r="E40" s="2006"/>
      <c r="F40" s="1990" t="s">
        <v>948</v>
      </c>
      <c r="G40" s="1990"/>
      <c r="H40" s="1990"/>
      <c r="I40" s="1990"/>
      <c r="J40" s="1990"/>
      <c r="K40" s="1990"/>
      <c r="L40" s="1990"/>
      <c r="M40" s="1990"/>
      <c r="N40" s="1994"/>
      <c r="O40" s="1995"/>
      <c r="P40" s="1995"/>
      <c r="Q40" s="1995"/>
      <c r="R40" s="1995"/>
      <c r="S40" s="1995"/>
      <c r="T40" s="1995"/>
      <c r="U40" s="1995"/>
      <c r="V40" s="1995"/>
      <c r="W40" s="1995"/>
      <c r="X40" s="1995"/>
      <c r="Y40" s="1995"/>
      <c r="Z40" s="1995"/>
      <c r="AA40" s="1995"/>
      <c r="AB40" s="1995"/>
      <c r="AC40" s="1995"/>
      <c r="AD40" s="1995"/>
      <c r="AE40" s="1995"/>
      <c r="AF40" s="1995"/>
      <c r="AG40" s="1927" t="s">
        <v>951</v>
      </c>
      <c r="AH40" s="1927" t="s">
        <v>850</v>
      </c>
      <c r="AI40" s="1927" t="s">
        <v>850</v>
      </c>
      <c r="AJ40" s="1927" t="s">
        <v>850</v>
      </c>
      <c r="AK40" s="1927" t="s">
        <v>850</v>
      </c>
      <c r="AL40" s="1928" t="s">
        <v>850</v>
      </c>
      <c r="AM40" s="1494"/>
      <c r="AN40" s="1496"/>
      <c r="AQ40" s="405" t="s">
        <v>956</v>
      </c>
      <c r="AR40" s="405" t="s">
        <v>957</v>
      </c>
      <c r="AV40" s="571">
        <v>32721</v>
      </c>
      <c r="AW40" s="566" t="s">
        <v>1308</v>
      </c>
      <c r="AX40" s="460" t="str">
        <f t="shared" si="4"/>
        <v>－</v>
      </c>
      <c r="AY40" s="572"/>
    </row>
    <row r="41" spans="3:55" ht="17.25" hidden="1" customHeight="1">
      <c r="C41" s="409" t="str">
        <f t="shared" si="3"/>
        <v>－</v>
      </c>
      <c r="E41" s="2006"/>
      <c r="F41" s="1996" t="s">
        <v>1083</v>
      </c>
      <c r="G41" s="1997"/>
      <c r="H41" s="1997"/>
      <c r="I41" s="1997"/>
      <c r="J41" s="1997"/>
      <c r="K41" s="1997"/>
      <c r="L41" s="1997"/>
      <c r="M41" s="1998"/>
      <c r="N41" s="574"/>
      <c r="O41" s="1980" t="str">
        <f>$AY$29</f>
        <v>H28、29、30年度（H28.8.1時点）</v>
      </c>
      <c r="P41" s="1980"/>
      <c r="Q41" s="1980"/>
      <c r="R41" s="1980"/>
      <c r="S41" s="1980"/>
      <c r="T41" s="1980"/>
      <c r="U41" s="1980"/>
      <c r="V41" s="1980"/>
      <c r="W41" s="564"/>
      <c r="X41" s="564"/>
      <c r="Y41" s="564" t="s">
        <v>952</v>
      </c>
      <c r="Z41" s="564"/>
      <c r="AA41" s="564"/>
      <c r="AB41" s="565"/>
      <c r="AC41" s="1991" t="s">
        <v>1255</v>
      </c>
      <c r="AD41" s="1992"/>
      <c r="AE41" s="1992"/>
      <c r="AF41" s="1992"/>
      <c r="AG41" s="1992"/>
      <c r="AH41" s="1992"/>
      <c r="AI41" s="1992"/>
      <c r="AJ41" s="1993"/>
      <c r="AK41" s="2008" t="s">
        <v>1087</v>
      </c>
      <c r="AL41" s="2016"/>
      <c r="AM41" s="1494"/>
      <c r="AN41" s="1496"/>
      <c r="AQ41" s="405">
        <f>COUNTIF(N41:N44,"○")</f>
        <v>0</v>
      </c>
      <c r="AR41" s="467" t="str">
        <f>IF(OR(AQ41=0,AQ41&gt;1),"×","○")</f>
        <v>×</v>
      </c>
      <c r="AS41" s="471" t="e">
        <f>VLOOKUP("○",N41:AJ44,16,1)</f>
        <v>#N/A</v>
      </c>
      <c r="AT41" s="471" t="e">
        <f>VLOOKUP(AS41,$AV$27:$AZ$31,5,FALSE)</f>
        <v>#N/A</v>
      </c>
      <c r="AV41" s="571">
        <v>33451</v>
      </c>
      <c r="AW41" s="566" t="s">
        <v>1309</v>
      </c>
      <c r="AX41" s="460" t="str">
        <f t="shared" si="4"/>
        <v>－</v>
      </c>
      <c r="AY41" s="572"/>
    </row>
    <row r="42" spans="3:55" ht="17.25" hidden="1" customHeight="1">
      <c r="C42" s="409" t="str">
        <f t="shared" si="3"/>
        <v>－</v>
      </c>
      <c r="E42" s="2006"/>
      <c r="F42" s="1999"/>
      <c r="G42" s="2000"/>
      <c r="H42" s="2000"/>
      <c r="I42" s="2000"/>
      <c r="J42" s="2000"/>
      <c r="K42" s="2000"/>
      <c r="L42" s="2000"/>
      <c r="M42" s="2001"/>
      <c r="N42" s="574"/>
      <c r="O42" s="1980" t="str">
        <f>$AW$30</f>
        <v>H28、29、30年度（H29.8.1時点）</v>
      </c>
      <c r="P42" s="1980"/>
      <c r="Q42" s="1980"/>
      <c r="R42" s="1980"/>
      <c r="S42" s="1980"/>
      <c r="T42" s="1980"/>
      <c r="U42" s="1980"/>
      <c r="V42" s="1980"/>
      <c r="W42" s="784"/>
      <c r="X42" s="784"/>
      <c r="Y42" s="564" t="s">
        <v>1084</v>
      </c>
      <c r="Z42" s="784"/>
      <c r="AA42" s="784"/>
      <c r="AB42" s="785"/>
      <c r="AC42" s="1984" t="s">
        <v>1109</v>
      </c>
      <c r="AD42" s="1985"/>
      <c r="AE42" s="1985"/>
      <c r="AF42" s="1985"/>
      <c r="AG42" s="1985"/>
      <c r="AH42" s="1985"/>
      <c r="AI42" s="1985"/>
      <c r="AJ42" s="1986"/>
      <c r="AK42" s="2017"/>
      <c r="AL42" s="2018"/>
      <c r="AM42" s="1494"/>
      <c r="AN42" s="1496"/>
      <c r="AV42" s="571">
        <v>34182</v>
      </c>
      <c r="AW42" s="566" t="s">
        <v>1310</v>
      </c>
      <c r="AX42" s="460" t="str">
        <f t="shared" si="4"/>
        <v>－</v>
      </c>
      <c r="AY42" s="572"/>
    </row>
    <row r="43" spans="3:55" ht="17.25" hidden="1" customHeight="1">
      <c r="C43" s="409" t="str">
        <f t="shared" si="3"/>
        <v>－</v>
      </c>
      <c r="E43" s="2006"/>
      <c r="F43" s="1999"/>
      <c r="G43" s="2000"/>
      <c r="H43" s="2000"/>
      <c r="I43" s="2000"/>
      <c r="J43" s="2000"/>
      <c r="K43" s="2000"/>
      <c r="L43" s="2000"/>
      <c r="M43" s="2001"/>
      <c r="N43" s="786"/>
      <c r="O43" s="1980"/>
      <c r="P43" s="1980"/>
      <c r="Q43" s="1980"/>
      <c r="R43" s="1980"/>
      <c r="S43" s="1980"/>
      <c r="T43" s="1980"/>
      <c r="U43" s="564"/>
      <c r="V43" s="1987"/>
      <c r="W43" s="1987"/>
      <c r="X43" s="1987"/>
      <c r="Y43" s="1987"/>
      <c r="Z43" s="1987"/>
      <c r="AA43" s="1987"/>
      <c r="AB43" s="1988"/>
      <c r="AC43" s="1984"/>
      <c r="AD43" s="1985"/>
      <c r="AE43" s="1985"/>
      <c r="AF43" s="1985"/>
      <c r="AG43" s="1985"/>
      <c r="AH43" s="1985"/>
      <c r="AI43" s="1985"/>
      <c r="AJ43" s="1986"/>
      <c r="AK43" s="2017"/>
      <c r="AL43" s="2018"/>
      <c r="AM43" s="1494"/>
      <c r="AN43" s="1496"/>
      <c r="AV43" s="571">
        <v>34912</v>
      </c>
      <c r="AW43" s="566" t="s">
        <v>1311</v>
      </c>
      <c r="AX43" s="460" t="str">
        <f t="shared" si="4"/>
        <v>－</v>
      </c>
      <c r="AY43" s="572"/>
    </row>
    <row r="44" spans="3:55" ht="17.25" hidden="1" customHeight="1">
      <c r="C44" s="409" t="str">
        <f t="shared" si="3"/>
        <v>－</v>
      </c>
      <c r="E44" s="2007"/>
      <c r="F44" s="2002"/>
      <c r="G44" s="2003"/>
      <c r="H44" s="2003"/>
      <c r="I44" s="2003"/>
      <c r="J44" s="2003"/>
      <c r="K44" s="2003"/>
      <c r="L44" s="2003"/>
      <c r="M44" s="2004"/>
      <c r="N44" s="786"/>
      <c r="O44" s="1980"/>
      <c r="P44" s="1980"/>
      <c r="Q44" s="1980"/>
      <c r="R44" s="1980"/>
      <c r="S44" s="1980"/>
      <c r="T44" s="1980"/>
      <c r="U44" s="564"/>
      <c r="V44" s="780"/>
      <c r="W44" s="780"/>
      <c r="X44" s="780"/>
      <c r="Y44" s="780"/>
      <c r="Z44" s="780"/>
      <c r="AA44" s="780"/>
      <c r="AB44" s="781"/>
      <c r="AC44" s="1981"/>
      <c r="AD44" s="1982"/>
      <c r="AE44" s="1982"/>
      <c r="AF44" s="1982"/>
      <c r="AG44" s="1982"/>
      <c r="AH44" s="1982"/>
      <c r="AI44" s="1982"/>
      <c r="AJ44" s="1983"/>
      <c r="AK44" s="2019"/>
      <c r="AL44" s="2020"/>
      <c r="AM44" s="2014"/>
      <c r="AN44" s="2015"/>
      <c r="AV44" s="571">
        <v>35643</v>
      </c>
      <c r="AW44" s="566" t="s">
        <v>1312</v>
      </c>
      <c r="AX44" s="460" t="str">
        <f t="shared" si="4"/>
        <v>－</v>
      </c>
      <c r="AY44" s="573"/>
    </row>
    <row r="45" spans="3:55" ht="17.25" hidden="1" customHeight="1" thickBot="1">
      <c r="C45" s="409" t="str">
        <f t="shared" si="3"/>
        <v>－</v>
      </c>
      <c r="E45" s="408"/>
      <c r="F45" s="408"/>
      <c r="G45" s="408"/>
      <c r="H45" s="408"/>
      <c r="I45" s="408"/>
      <c r="J45" s="408"/>
      <c r="K45" s="453"/>
      <c r="L45" s="453"/>
      <c r="M45" s="453"/>
      <c r="N45" s="453"/>
      <c r="O45" s="453"/>
      <c r="P45" s="453"/>
      <c r="Q45" s="453"/>
      <c r="R45" s="453"/>
      <c r="S45" s="453"/>
      <c r="T45" s="453"/>
      <c r="U45" s="453"/>
      <c r="V45" s="453"/>
      <c r="W45" s="453"/>
      <c r="X45" s="453"/>
      <c r="Y45" s="453"/>
      <c r="Z45" s="453"/>
      <c r="AA45" s="456"/>
      <c r="AB45" s="427"/>
      <c r="AC45" s="427"/>
      <c r="AD45" s="427"/>
      <c r="AE45" s="427"/>
      <c r="AG45" s="427"/>
      <c r="AH45" s="405"/>
      <c r="AI45" s="485"/>
      <c r="AJ45" s="485"/>
      <c r="AK45" s="485"/>
      <c r="AL45" s="485"/>
      <c r="AM45" s="456"/>
      <c r="AN45" s="456"/>
      <c r="AV45" s="571">
        <v>36373</v>
      </c>
      <c r="AW45" s="566" t="s">
        <v>1313</v>
      </c>
      <c r="AX45" s="460" t="str">
        <f t="shared" si="4"/>
        <v>－</v>
      </c>
      <c r="AY45" s="572"/>
    </row>
    <row r="46" spans="3:55" ht="17.25" hidden="1" customHeight="1" thickBot="1">
      <c r="C46" s="494" t="str">
        <f>IF(C5="－","－",IF(OR(①入力票!C10="４社ＪＶ",①入力票!C10="５社ＪＶ"),"○","－"))</f>
        <v>－</v>
      </c>
      <c r="E46" s="452" t="s">
        <v>756</v>
      </c>
      <c r="F46" s="408"/>
      <c r="G46" s="408"/>
      <c r="H46" s="408"/>
      <c r="I46" s="408"/>
      <c r="J46" s="408"/>
      <c r="K46" s="452"/>
      <c r="L46" s="452"/>
      <c r="M46" s="452"/>
      <c r="N46" s="452"/>
      <c r="O46" s="452"/>
      <c r="P46" s="452"/>
      <c r="Q46" s="452"/>
      <c r="R46" s="452"/>
      <c r="S46" s="452"/>
      <c r="T46" s="452"/>
      <c r="U46" s="452"/>
      <c r="V46" s="452"/>
      <c r="W46" s="452"/>
      <c r="X46" s="452"/>
      <c r="Y46" s="452"/>
      <c r="Z46" s="452"/>
      <c r="AA46" s="452"/>
      <c r="AB46" s="452"/>
      <c r="AC46" s="452"/>
      <c r="AD46" s="452"/>
      <c r="AE46" s="452"/>
      <c r="AF46" s="452"/>
      <c r="AG46" s="452"/>
      <c r="AH46" s="452"/>
      <c r="AI46" s="452"/>
      <c r="AJ46" s="452"/>
      <c r="AK46" s="452"/>
      <c r="AL46" s="452"/>
      <c r="AM46" s="452"/>
      <c r="AN46" s="452"/>
      <c r="AV46" s="571">
        <v>37104</v>
      </c>
      <c r="AW46" s="566" t="s">
        <v>1314</v>
      </c>
      <c r="AX46" s="460" t="str">
        <f t="shared" si="4"/>
        <v>－</v>
      </c>
      <c r="AY46" s="572"/>
    </row>
    <row r="47" spans="3:55" ht="17.25" hidden="1" customHeight="1">
      <c r="C47" s="409" t="str">
        <f t="shared" ref="C47:C54" si="5">$C$46</f>
        <v>－</v>
      </c>
      <c r="E47" s="2005" t="s">
        <v>107</v>
      </c>
      <c r="F47" s="1587" t="s">
        <v>859</v>
      </c>
      <c r="G47" s="1587"/>
      <c r="H47" s="1587"/>
      <c r="I47" s="1587"/>
      <c r="J47" s="1587"/>
      <c r="K47" s="1587"/>
      <c r="L47" s="1587"/>
      <c r="M47" s="1588"/>
      <c r="N47" s="1780" t="str">
        <f>IF('様式7-1'!K97="","様式7-1に入力してください！！",'様式7-1'!K97)</f>
        <v>様式7-1に入力してください！！</v>
      </c>
      <c r="O47" s="1781"/>
      <c r="P47" s="1781"/>
      <c r="Q47" s="1781"/>
      <c r="R47" s="1781"/>
      <c r="S47" s="1781"/>
      <c r="T47" s="1781"/>
      <c r="U47" s="1781"/>
      <c r="V47" s="1781"/>
      <c r="W47" s="1781"/>
      <c r="X47" s="1781"/>
      <c r="Y47" s="1781"/>
      <c r="Z47" s="1781"/>
      <c r="AA47" s="1781"/>
      <c r="AB47" s="1781"/>
      <c r="AC47" s="1781"/>
      <c r="AD47" s="1781"/>
      <c r="AE47" s="1781"/>
      <c r="AF47" s="1781"/>
      <c r="AG47" s="1781"/>
      <c r="AH47" s="1781"/>
      <c r="AI47" s="1781"/>
      <c r="AJ47" s="1781"/>
      <c r="AK47" s="1781"/>
      <c r="AL47" s="1782"/>
      <c r="AM47" s="1892" t="s">
        <v>724</v>
      </c>
      <c r="AN47" s="1894"/>
      <c r="AV47" s="571">
        <v>37834</v>
      </c>
      <c r="AW47" s="566" t="s">
        <v>1315</v>
      </c>
      <c r="AX47" s="460" t="str">
        <f t="shared" si="4"/>
        <v>－</v>
      </c>
      <c r="AY47" s="572"/>
    </row>
    <row r="48" spans="3:55" s="455" customFormat="1" ht="17.25" hidden="1" customHeight="1">
      <c r="C48" s="409" t="str">
        <f t="shared" si="5"/>
        <v>－</v>
      </c>
      <c r="E48" s="2006"/>
      <c r="F48" s="1989" t="s">
        <v>947</v>
      </c>
      <c r="G48" s="1989"/>
      <c r="H48" s="1989"/>
      <c r="I48" s="1989"/>
      <c r="J48" s="1989"/>
      <c r="K48" s="1989"/>
      <c r="L48" s="1989"/>
      <c r="M48" s="1989"/>
      <c r="N48" s="1714"/>
      <c r="O48" s="1715"/>
      <c r="P48" s="1715"/>
      <c r="Q48" s="1715"/>
      <c r="R48" s="1715"/>
      <c r="S48" s="1715"/>
      <c r="T48" s="1715"/>
      <c r="U48" s="1715"/>
      <c r="V48" s="1715"/>
      <c r="W48" s="1715"/>
      <c r="X48" s="1715"/>
      <c r="Y48" s="1715"/>
      <c r="Z48" s="770"/>
      <c r="AA48" s="499" t="s">
        <v>1043</v>
      </c>
      <c r="AB48" s="561"/>
      <c r="AC48" s="561"/>
      <c r="AD48" s="561"/>
      <c r="AE48" s="561"/>
      <c r="AF48" s="561"/>
      <c r="AG48" s="561"/>
      <c r="AH48" s="561"/>
      <c r="AI48" s="507"/>
      <c r="AJ48" s="507"/>
      <c r="AK48" s="562"/>
      <c r="AL48" s="563"/>
      <c r="AM48" s="1875" t="str">
        <f>IF(N48="","本店所在を入力してください",IF(N48="福岡都市圏外に本店","Ｅ",IF(N49="","本店住所を記載してください",IF(AR51="×","入力確認",AT51))))</f>
        <v>本店所在を入力してください</v>
      </c>
      <c r="AN48" s="1493"/>
      <c r="AQ48" s="468"/>
      <c r="AR48" s="468"/>
      <c r="AS48" s="468"/>
      <c r="AT48" s="468"/>
      <c r="AU48" s="468"/>
      <c r="AV48" s="571">
        <v>38565</v>
      </c>
      <c r="AW48" s="566" t="s">
        <v>1316</v>
      </c>
      <c r="AX48" s="460" t="str">
        <f t="shared" si="4"/>
        <v>－</v>
      </c>
      <c r="AY48" s="572"/>
      <c r="AZ48" s="570"/>
      <c r="BA48" s="570"/>
      <c r="BB48" s="570"/>
      <c r="BC48" s="570"/>
    </row>
    <row r="49" spans="3:55" hidden="1">
      <c r="C49" s="409" t="str">
        <f t="shared" si="5"/>
        <v>－</v>
      </c>
      <c r="E49" s="2006"/>
      <c r="F49" s="1990" t="s">
        <v>948</v>
      </c>
      <c r="G49" s="1990"/>
      <c r="H49" s="1990"/>
      <c r="I49" s="1990"/>
      <c r="J49" s="1990"/>
      <c r="K49" s="1990"/>
      <c r="L49" s="1990"/>
      <c r="M49" s="1990"/>
      <c r="N49" s="1994"/>
      <c r="O49" s="1995"/>
      <c r="P49" s="1995"/>
      <c r="Q49" s="1995"/>
      <c r="R49" s="1995"/>
      <c r="S49" s="1995"/>
      <c r="T49" s="1995"/>
      <c r="U49" s="1995"/>
      <c r="V49" s="1995"/>
      <c r="W49" s="1995"/>
      <c r="X49" s="1995"/>
      <c r="Y49" s="1995"/>
      <c r="Z49" s="1995"/>
      <c r="AA49" s="1995"/>
      <c r="AB49" s="1995"/>
      <c r="AC49" s="1995"/>
      <c r="AD49" s="1995"/>
      <c r="AE49" s="1995"/>
      <c r="AF49" s="1995"/>
      <c r="AG49" s="1927" t="s">
        <v>951</v>
      </c>
      <c r="AH49" s="1927" t="s">
        <v>850</v>
      </c>
      <c r="AI49" s="1927" t="s">
        <v>850</v>
      </c>
      <c r="AJ49" s="1927" t="s">
        <v>850</v>
      </c>
      <c r="AK49" s="1927" t="s">
        <v>850</v>
      </c>
      <c r="AL49" s="1928" t="s">
        <v>850</v>
      </c>
      <c r="AM49" s="1494"/>
      <c r="AN49" s="1496"/>
      <c r="AV49" s="571">
        <v>39295</v>
      </c>
      <c r="AW49" s="566" t="s">
        <v>1317</v>
      </c>
      <c r="AX49" s="460" t="str">
        <f t="shared" si="4"/>
        <v>－</v>
      </c>
      <c r="AY49" s="572"/>
    </row>
    <row r="50" spans="3:55" ht="17.25" hidden="1" customHeight="1">
      <c r="C50" s="409" t="str">
        <f t="shared" si="5"/>
        <v>－</v>
      </c>
      <c r="E50" s="2006"/>
      <c r="F50" s="1996" t="s">
        <v>1083</v>
      </c>
      <c r="G50" s="1997"/>
      <c r="H50" s="1997"/>
      <c r="I50" s="1997"/>
      <c r="J50" s="1997"/>
      <c r="K50" s="1997"/>
      <c r="L50" s="1997"/>
      <c r="M50" s="1998"/>
      <c r="N50" s="574"/>
      <c r="O50" s="1980" t="str">
        <f>$AY$29</f>
        <v>H28、29、30年度（H28.8.1時点）</v>
      </c>
      <c r="P50" s="1980"/>
      <c r="Q50" s="1980"/>
      <c r="R50" s="1980"/>
      <c r="S50" s="1980"/>
      <c r="T50" s="1980"/>
      <c r="U50" s="1980"/>
      <c r="V50" s="1980"/>
      <c r="W50" s="564"/>
      <c r="X50" s="564"/>
      <c r="Y50" s="564" t="s">
        <v>952</v>
      </c>
      <c r="Z50" s="564"/>
      <c r="AA50" s="564"/>
      <c r="AB50" s="565"/>
      <c r="AC50" s="1991" t="s">
        <v>1255</v>
      </c>
      <c r="AD50" s="1992"/>
      <c r="AE50" s="1992"/>
      <c r="AF50" s="1992"/>
      <c r="AG50" s="1992"/>
      <c r="AH50" s="1992"/>
      <c r="AI50" s="1992"/>
      <c r="AJ50" s="1993"/>
      <c r="AK50" s="2008" t="s">
        <v>1087</v>
      </c>
      <c r="AL50" s="2016"/>
      <c r="AM50" s="1494"/>
      <c r="AN50" s="1496"/>
      <c r="AQ50" s="405" t="s">
        <v>956</v>
      </c>
      <c r="AR50" s="405" t="s">
        <v>957</v>
      </c>
      <c r="AV50" s="571">
        <v>40026</v>
      </c>
      <c r="AW50" s="566" t="s">
        <v>1318</v>
      </c>
      <c r="AX50" s="460" t="str">
        <f t="shared" si="4"/>
        <v>－</v>
      </c>
      <c r="AY50" s="572"/>
    </row>
    <row r="51" spans="3:55" ht="17.25" hidden="1" customHeight="1">
      <c r="C51" s="409" t="str">
        <f t="shared" si="5"/>
        <v>－</v>
      </c>
      <c r="E51" s="2006"/>
      <c r="F51" s="1999"/>
      <c r="G51" s="2000"/>
      <c r="H51" s="2000"/>
      <c r="I51" s="2000"/>
      <c r="J51" s="2000"/>
      <c r="K51" s="2000"/>
      <c r="L51" s="2000"/>
      <c r="M51" s="2001"/>
      <c r="N51" s="574"/>
      <c r="O51" s="1980" t="str">
        <f>$AW$30</f>
        <v>H28、29、30年度（H29.8.1時点）</v>
      </c>
      <c r="P51" s="1980"/>
      <c r="Q51" s="1980"/>
      <c r="R51" s="1980"/>
      <c r="S51" s="1980"/>
      <c r="T51" s="1980"/>
      <c r="U51" s="1980"/>
      <c r="V51" s="1980"/>
      <c r="W51" s="784"/>
      <c r="X51" s="784"/>
      <c r="Y51" s="564" t="s">
        <v>1084</v>
      </c>
      <c r="Z51" s="784"/>
      <c r="AA51" s="784"/>
      <c r="AB51" s="785"/>
      <c r="AC51" s="1984" t="s">
        <v>1109</v>
      </c>
      <c r="AD51" s="1985"/>
      <c r="AE51" s="1985"/>
      <c r="AF51" s="1985"/>
      <c r="AG51" s="1985"/>
      <c r="AH51" s="1985"/>
      <c r="AI51" s="1985"/>
      <c r="AJ51" s="1986"/>
      <c r="AK51" s="2017"/>
      <c r="AL51" s="2018"/>
      <c r="AM51" s="1494"/>
      <c r="AN51" s="1496"/>
      <c r="AQ51" s="405">
        <f>COUNTIF(N50:N53,"○")</f>
        <v>0</v>
      </c>
      <c r="AR51" s="467" t="str">
        <f>IF(OR(AQ51=0,AQ51&gt;1),"×","○")</f>
        <v>×</v>
      </c>
      <c r="AS51" s="471" t="e">
        <f>VLOOKUP("○",N50:AJ53,16,1)</f>
        <v>#N/A</v>
      </c>
      <c r="AT51" s="471" t="e">
        <f>VLOOKUP(AS51,$AV$27:$AZ$31,5,FALSE)</f>
        <v>#N/A</v>
      </c>
      <c r="AV51" s="571">
        <v>40756</v>
      </c>
      <c r="AW51" s="566" t="s">
        <v>1319</v>
      </c>
      <c r="AX51" s="460" t="str">
        <f t="shared" si="4"/>
        <v>－</v>
      </c>
      <c r="AY51" s="572"/>
    </row>
    <row r="52" spans="3:55" ht="17.25" hidden="1" customHeight="1">
      <c r="C52" s="409" t="str">
        <f t="shared" si="5"/>
        <v>－</v>
      </c>
      <c r="E52" s="2006"/>
      <c r="F52" s="1999"/>
      <c r="G52" s="2000"/>
      <c r="H52" s="2000"/>
      <c r="I52" s="2000"/>
      <c r="J52" s="2000"/>
      <c r="K52" s="2000"/>
      <c r="L52" s="2000"/>
      <c r="M52" s="2001"/>
      <c r="N52" s="786"/>
      <c r="O52" s="1980"/>
      <c r="P52" s="1980"/>
      <c r="Q52" s="1980"/>
      <c r="R52" s="1980"/>
      <c r="S52" s="1980"/>
      <c r="T52" s="1980"/>
      <c r="U52" s="564"/>
      <c r="V52" s="1987"/>
      <c r="W52" s="1987"/>
      <c r="X52" s="1987"/>
      <c r="Y52" s="1987"/>
      <c r="Z52" s="1987"/>
      <c r="AA52" s="1987"/>
      <c r="AB52" s="1988"/>
      <c r="AC52" s="1984"/>
      <c r="AD52" s="1985"/>
      <c r="AE52" s="1985"/>
      <c r="AF52" s="1985"/>
      <c r="AG52" s="1985"/>
      <c r="AH52" s="1985"/>
      <c r="AI52" s="1985"/>
      <c r="AJ52" s="1986"/>
      <c r="AK52" s="2017"/>
      <c r="AL52" s="2018"/>
      <c r="AM52" s="1494"/>
      <c r="AN52" s="1496"/>
      <c r="AV52" s="571">
        <v>41487</v>
      </c>
      <c r="AW52" s="566" t="s">
        <v>1320</v>
      </c>
      <c r="AX52" s="460" t="str">
        <f t="shared" si="4"/>
        <v>－</v>
      </c>
      <c r="AY52" s="572"/>
    </row>
    <row r="53" spans="3:55" ht="17.25" hidden="1" customHeight="1">
      <c r="C53" s="409" t="str">
        <f t="shared" si="5"/>
        <v>－</v>
      </c>
      <c r="E53" s="2007"/>
      <c r="F53" s="2002"/>
      <c r="G53" s="2003"/>
      <c r="H53" s="2003"/>
      <c r="I53" s="2003"/>
      <c r="J53" s="2003"/>
      <c r="K53" s="2003"/>
      <c r="L53" s="2003"/>
      <c r="M53" s="2004"/>
      <c r="N53" s="786"/>
      <c r="O53" s="1980"/>
      <c r="P53" s="1980"/>
      <c r="Q53" s="1980"/>
      <c r="R53" s="1980"/>
      <c r="S53" s="1980"/>
      <c r="T53" s="1980"/>
      <c r="U53" s="564"/>
      <c r="V53" s="780"/>
      <c r="W53" s="780"/>
      <c r="X53" s="780"/>
      <c r="Y53" s="780"/>
      <c r="Z53" s="780"/>
      <c r="AA53" s="780"/>
      <c r="AB53" s="781"/>
      <c r="AC53" s="1981"/>
      <c r="AD53" s="1982"/>
      <c r="AE53" s="1982"/>
      <c r="AF53" s="1982"/>
      <c r="AG53" s="1982"/>
      <c r="AH53" s="1982"/>
      <c r="AI53" s="1982"/>
      <c r="AJ53" s="1983"/>
      <c r="AK53" s="2019"/>
      <c r="AL53" s="2020"/>
      <c r="AM53" s="2014"/>
      <c r="AN53" s="2015"/>
      <c r="AV53" s="571">
        <v>41852</v>
      </c>
      <c r="AW53" s="566" t="s">
        <v>1321</v>
      </c>
      <c r="AX53" s="460" t="str">
        <f t="shared" si="4"/>
        <v>－</v>
      </c>
      <c r="AY53" s="572"/>
    </row>
    <row r="54" spans="3:55" ht="17.25" hidden="1" customHeight="1" thickBot="1">
      <c r="C54" s="409" t="str">
        <f t="shared" si="5"/>
        <v>－</v>
      </c>
      <c r="E54" s="408"/>
      <c r="F54" s="408"/>
      <c r="G54" s="408"/>
      <c r="H54" s="408"/>
      <c r="I54" s="408"/>
      <c r="J54" s="408"/>
      <c r="K54" s="453"/>
      <c r="L54" s="453"/>
      <c r="M54" s="453"/>
      <c r="N54" s="453"/>
      <c r="O54" s="453"/>
      <c r="P54" s="453"/>
      <c r="Q54" s="453"/>
      <c r="R54" s="453"/>
      <c r="S54" s="453"/>
      <c r="T54" s="453"/>
      <c r="U54" s="453"/>
      <c r="V54" s="453"/>
      <c r="W54" s="453"/>
      <c r="X54" s="453"/>
      <c r="Y54" s="453"/>
      <c r="Z54" s="453"/>
      <c r="AA54" s="456"/>
      <c r="AB54" s="427"/>
      <c r="AC54" s="427"/>
      <c r="AD54" s="427"/>
      <c r="AE54" s="427"/>
      <c r="AG54" s="427"/>
      <c r="AH54" s="405"/>
      <c r="AI54" s="485"/>
      <c r="AJ54" s="485"/>
      <c r="AK54" s="485"/>
      <c r="AL54" s="485"/>
      <c r="AM54" s="456"/>
      <c r="AN54" s="456"/>
      <c r="AV54" s="571">
        <v>42217</v>
      </c>
      <c r="AW54" s="566" t="s">
        <v>1322</v>
      </c>
      <c r="AX54" s="460" t="str">
        <f t="shared" si="4"/>
        <v>－</v>
      </c>
      <c r="AY54" s="573"/>
    </row>
    <row r="55" spans="3:55" ht="17.25" hidden="1" customHeight="1" thickBot="1">
      <c r="C55" s="494" t="str">
        <f>IF(C5="－","－",IF(①入力票!C10="５社ＪＶ","○","－"))</f>
        <v>－</v>
      </c>
      <c r="E55" s="452" t="s">
        <v>756</v>
      </c>
      <c r="F55" s="408"/>
      <c r="G55" s="408"/>
      <c r="H55" s="408"/>
      <c r="I55" s="408"/>
      <c r="J55" s="408"/>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c r="AI55" s="452"/>
      <c r="AJ55" s="452"/>
      <c r="AK55" s="452"/>
      <c r="AL55" s="452"/>
      <c r="AM55" s="452"/>
      <c r="AN55" s="452"/>
      <c r="AV55" s="571">
        <v>42583</v>
      </c>
      <c r="AW55" s="566" t="s">
        <v>1323</v>
      </c>
      <c r="AX55" s="460" t="str">
        <f t="shared" si="4"/>
        <v>－</v>
      </c>
      <c r="AY55" s="572"/>
    </row>
    <row r="56" spans="3:55" ht="17.25" hidden="1" customHeight="1">
      <c r="C56" s="409" t="str">
        <f t="shared" ref="C56:C65" si="6">$C$55</f>
        <v>－</v>
      </c>
      <c r="E56" s="2005" t="s">
        <v>151</v>
      </c>
      <c r="F56" s="1587" t="s">
        <v>859</v>
      </c>
      <c r="G56" s="1587"/>
      <c r="H56" s="1587"/>
      <c r="I56" s="1587"/>
      <c r="J56" s="1587"/>
      <c r="K56" s="1587"/>
      <c r="L56" s="1587"/>
      <c r="M56" s="1588"/>
      <c r="N56" s="1780" t="str">
        <f>IF('様式7-1'!K123="","様式7-1に入力してください！！",'様式7-1'!K123)</f>
        <v>様式7-1に入力してください！！</v>
      </c>
      <c r="O56" s="1781"/>
      <c r="P56" s="1781"/>
      <c r="Q56" s="1781"/>
      <c r="R56" s="1781"/>
      <c r="S56" s="1781"/>
      <c r="T56" s="1781"/>
      <c r="U56" s="1781"/>
      <c r="V56" s="1781"/>
      <c r="W56" s="1781"/>
      <c r="X56" s="1781"/>
      <c r="Y56" s="1781"/>
      <c r="Z56" s="1781"/>
      <c r="AA56" s="1781"/>
      <c r="AB56" s="1781"/>
      <c r="AC56" s="1781"/>
      <c r="AD56" s="1781"/>
      <c r="AE56" s="1781"/>
      <c r="AF56" s="1781"/>
      <c r="AG56" s="1781"/>
      <c r="AH56" s="1781"/>
      <c r="AI56" s="1781"/>
      <c r="AJ56" s="1781"/>
      <c r="AK56" s="1781"/>
      <c r="AL56" s="1782"/>
      <c r="AM56" s="1892" t="s">
        <v>724</v>
      </c>
      <c r="AN56" s="1894"/>
      <c r="AV56" s="571">
        <v>42948</v>
      </c>
      <c r="AW56" s="566" t="s">
        <v>1324</v>
      </c>
      <c r="AX56" s="460" t="str">
        <f t="shared" si="4"/>
        <v>－</v>
      </c>
      <c r="AY56" s="572"/>
    </row>
    <row r="57" spans="3:55" ht="17.25" hidden="1" customHeight="1">
      <c r="C57" s="409" t="str">
        <f t="shared" si="6"/>
        <v>－</v>
      </c>
      <c r="E57" s="2006"/>
      <c r="F57" s="1989" t="s">
        <v>947</v>
      </c>
      <c r="G57" s="1989"/>
      <c r="H57" s="1989"/>
      <c r="I57" s="1989"/>
      <c r="J57" s="1989"/>
      <c r="K57" s="1989"/>
      <c r="L57" s="1989"/>
      <c r="M57" s="1989"/>
      <c r="N57" s="1714"/>
      <c r="O57" s="1715"/>
      <c r="P57" s="1715"/>
      <c r="Q57" s="1715"/>
      <c r="R57" s="1715"/>
      <c r="S57" s="1715"/>
      <c r="T57" s="1715"/>
      <c r="U57" s="1715"/>
      <c r="V57" s="1715"/>
      <c r="W57" s="1715"/>
      <c r="X57" s="1715"/>
      <c r="Y57" s="1715"/>
      <c r="Z57" s="529"/>
      <c r="AA57" s="499" t="s">
        <v>1043</v>
      </c>
      <c r="AB57" s="561"/>
      <c r="AC57" s="561"/>
      <c r="AD57" s="561"/>
      <c r="AE57" s="561"/>
      <c r="AF57" s="561"/>
      <c r="AG57" s="561"/>
      <c r="AH57" s="561"/>
      <c r="AI57" s="507"/>
      <c r="AJ57" s="507"/>
      <c r="AK57" s="562"/>
      <c r="AL57" s="563"/>
      <c r="AM57" s="1875" t="str">
        <f>IF(N57="","本店所在を入力してください",IF(N57="福岡都市圏外に本店","Ｅ",IF(N58="","本店住所を記載してください",IF(AR61="×","入力確認",AT61))))</f>
        <v>本店所在を入力してください</v>
      </c>
      <c r="AN57" s="1493"/>
      <c r="AV57" s="571">
        <v>43313</v>
      </c>
      <c r="AW57" s="566" t="s">
        <v>1325</v>
      </c>
      <c r="AX57" s="460" t="str">
        <f t="shared" si="4"/>
        <v>－</v>
      </c>
      <c r="AY57" s="572"/>
    </row>
    <row r="58" spans="3:55" s="455" customFormat="1" ht="17.25" hidden="1" customHeight="1">
      <c r="C58" s="409" t="str">
        <f t="shared" si="6"/>
        <v>－</v>
      </c>
      <c r="E58" s="2006"/>
      <c r="F58" s="1990" t="s">
        <v>948</v>
      </c>
      <c r="G58" s="1990"/>
      <c r="H58" s="1990"/>
      <c r="I58" s="1990"/>
      <c r="J58" s="1990"/>
      <c r="K58" s="1990"/>
      <c r="L58" s="1990"/>
      <c r="M58" s="1990"/>
      <c r="N58" s="1994"/>
      <c r="O58" s="1995"/>
      <c r="P58" s="1995"/>
      <c r="Q58" s="1995"/>
      <c r="R58" s="1995"/>
      <c r="S58" s="1995"/>
      <c r="T58" s="1995"/>
      <c r="U58" s="1995"/>
      <c r="V58" s="1995"/>
      <c r="W58" s="1995"/>
      <c r="X58" s="1995"/>
      <c r="Y58" s="1995"/>
      <c r="Z58" s="1995"/>
      <c r="AA58" s="1995"/>
      <c r="AB58" s="1995"/>
      <c r="AC58" s="1995"/>
      <c r="AD58" s="1995"/>
      <c r="AE58" s="1995"/>
      <c r="AF58" s="1995"/>
      <c r="AG58" s="1927" t="s">
        <v>951</v>
      </c>
      <c r="AH58" s="1927" t="s">
        <v>850</v>
      </c>
      <c r="AI58" s="1927" t="s">
        <v>850</v>
      </c>
      <c r="AJ58" s="1927" t="s">
        <v>850</v>
      </c>
      <c r="AK58" s="1927" t="s">
        <v>850</v>
      </c>
      <c r="AL58" s="1928" t="s">
        <v>850</v>
      </c>
      <c r="AM58" s="1494"/>
      <c r="AN58" s="1496"/>
      <c r="AQ58" s="468"/>
      <c r="AR58" s="468"/>
      <c r="AS58" s="468"/>
      <c r="AT58" s="468"/>
      <c r="AU58" s="468"/>
      <c r="AV58" s="571">
        <v>43678</v>
      </c>
      <c r="AW58" s="566" t="s">
        <v>1326</v>
      </c>
      <c r="AX58" s="460" t="str">
        <f t="shared" si="4"/>
        <v>－</v>
      </c>
      <c r="AY58" s="570"/>
      <c r="AZ58" s="570"/>
      <c r="BA58" s="570"/>
      <c r="BB58" s="570"/>
      <c r="BC58" s="570"/>
    </row>
    <row r="59" spans="3:55" hidden="1">
      <c r="C59" s="409" t="str">
        <f t="shared" si="6"/>
        <v>－</v>
      </c>
      <c r="E59" s="2006"/>
      <c r="F59" s="1996" t="s">
        <v>1083</v>
      </c>
      <c r="G59" s="1997"/>
      <c r="H59" s="1997"/>
      <c r="I59" s="1997"/>
      <c r="J59" s="1997"/>
      <c r="K59" s="1997"/>
      <c r="L59" s="1997"/>
      <c r="M59" s="1998"/>
      <c r="N59" s="574"/>
      <c r="O59" s="1980" t="str">
        <f>$AY$29</f>
        <v>H28、29、30年度（H28.8.1時点）</v>
      </c>
      <c r="P59" s="1980"/>
      <c r="Q59" s="1980"/>
      <c r="R59" s="1980"/>
      <c r="S59" s="1980"/>
      <c r="T59" s="1980"/>
      <c r="U59" s="1980"/>
      <c r="V59" s="1980"/>
      <c r="W59" s="564"/>
      <c r="X59" s="564"/>
      <c r="Y59" s="564" t="s">
        <v>952</v>
      </c>
      <c r="Z59" s="564"/>
      <c r="AA59" s="564"/>
      <c r="AB59" s="565"/>
      <c r="AC59" s="1991" t="s">
        <v>1255</v>
      </c>
      <c r="AD59" s="1992"/>
      <c r="AE59" s="1992"/>
      <c r="AF59" s="1992"/>
      <c r="AG59" s="1992"/>
      <c r="AH59" s="1992"/>
      <c r="AI59" s="1992"/>
      <c r="AJ59" s="1993"/>
      <c r="AK59" s="2008" t="s">
        <v>1087</v>
      </c>
      <c r="AL59" s="2016"/>
      <c r="AM59" s="1494"/>
      <c r="AN59" s="1496"/>
      <c r="AV59" s="571">
        <v>44044</v>
      </c>
      <c r="AW59" s="566" t="s">
        <v>1327</v>
      </c>
      <c r="AX59" s="460" t="str">
        <f t="shared" si="4"/>
        <v>－</v>
      </c>
    </row>
    <row r="60" spans="3:55" ht="17.25" hidden="1" customHeight="1">
      <c r="C60" s="409" t="str">
        <f t="shared" si="6"/>
        <v>－</v>
      </c>
      <c r="E60" s="2006"/>
      <c r="F60" s="1999"/>
      <c r="G60" s="2000"/>
      <c r="H60" s="2000"/>
      <c r="I60" s="2000"/>
      <c r="J60" s="2000"/>
      <c r="K60" s="2000"/>
      <c r="L60" s="2000"/>
      <c r="M60" s="2001"/>
      <c r="N60" s="574"/>
      <c r="O60" s="1980" t="str">
        <f>$AW$30</f>
        <v>H28、29、30年度（H29.8.1時点）</v>
      </c>
      <c r="P60" s="1980"/>
      <c r="Q60" s="1980"/>
      <c r="R60" s="1980"/>
      <c r="S60" s="1980"/>
      <c r="T60" s="1980"/>
      <c r="U60" s="1980"/>
      <c r="V60" s="1980"/>
      <c r="W60" s="784"/>
      <c r="X60" s="784"/>
      <c r="Y60" s="564" t="s">
        <v>1084</v>
      </c>
      <c r="Z60" s="784"/>
      <c r="AA60" s="784"/>
      <c r="AB60" s="785"/>
      <c r="AC60" s="1984" t="s">
        <v>1109</v>
      </c>
      <c r="AD60" s="1985"/>
      <c r="AE60" s="1985"/>
      <c r="AF60" s="1985"/>
      <c r="AG60" s="1985"/>
      <c r="AH60" s="1985"/>
      <c r="AI60" s="1985"/>
      <c r="AJ60" s="1986"/>
      <c r="AK60" s="2017"/>
      <c r="AL60" s="2018"/>
      <c r="AM60" s="1494"/>
      <c r="AN60" s="1496"/>
      <c r="AQ60" s="405" t="s">
        <v>956</v>
      </c>
      <c r="AR60" s="405" t="s">
        <v>957</v>
      </c>
      <c r="AV60" s="571">
        <v>44409</v>
      </c>
      <c r="AW60" s="566" t="s">
        <v>1328</v>
      </c>
      <c r="AX60" s="460" t="str">
        <f t="shared" si="4"/>
        <v>－</v>
      </c>
    </row>
    <row r="61" spans="3:55" ht="17.25" hidden="1" customHeight="1">
      <c r="C61" s="409" t="str">
        <f t="shared" si="6"/>
        <v>－</v>
      </c>
      <c r="E61" s="2006"/>
      <c r="F61" s="1999"/>
      <c r="G61" s="2000"/>
      <c r="H61" s="2000"/>
      <c r="I61" s="2000"/>
      <c r="J61" s="2000"/>
      <c r="K61" s="2000"/>
      <c r="L61" s="2000"/>
      <c r="M61" s="2001"/>
      <c r="N61" s="786"/>
      <c r="O61" s="1980"/>
      <c r="P61" s="1980"/>
      <c r="Q61" s="1980"/>
      <c r="R61" s="1980"/>
      <c r="S61" s="1980"/>
      <c r="T61" s="1980"/>
      <c r="U61" s="564"/>
      <c r="V61" s="1987"/>
      <c r="W61" s="1987"/>
      <c r="X61" s="1987"/>
      <c r="Y61" s="1987"/>
      <c r="Z61" s="1987"/>
      <c r="AA61" s="1987"/>
      <c r="AB61" s="1988"/>
      <c r="AC61" s="1984"/>
      <c r="AD61" s="1985"/>
      <c r="AE61" s="1985"/>
      <c r="AF61" s="1985"/>
      <c r="AG61" s="1985"/>
      <c r="AH61" s="1985"/>
      <c r="AI61" s="1985"/>
      <c r="AJ61" s="1986"/>
      <c r="AK61" s="2017"/>
      <c r="AL61" s="2018"/>
      <c r="AM61" s="1494"/>
      <c r="AN61" s="1496"/>
      <c r="AQ61" s="405">
        <f>COUNTIF(N59:N62,"○")</f>
        <v>0</v>
      </c>
      <c r="AR61" s="467" t="str">
        <f>IF(OR(AQ61=0,AQ61&gt;1),"×","○")</f>
        <v>×</v>
      </c>
      <c r="AS61" s="471" t="e">
        <f>VLOOKUP("○",N59:AJ62,16,1)</f>
        <v>#N/A</v>
      </c>
      <c r="AT61" s="471" t="e">
        <f>VLOOKUP(AS61,$AV$27:$AZ$31,5,FALSE)</f>
        <v>#N/A</v>
      </c>
      <c r="AV61" s="571">
        <v>44774</v>
      </c>
      <c r="AW61" s="566" t="s">
        <v>1328</v>
      </c>
      <c r="AX61" s="460" t="str">
        <f t="shared" si="4"/>
        <v>－</v>
      </c>
    </row>
    <row r="62" spans="3:55" ht="17.25" hidden="1" customHeight="1">
      <c r="C62" s="409" t="str">
        <f t="shared" si="6"/>
        <v>－</v>
      </c>
      <c r="E62" s="2007"/>
      <c r="F62" s="2002"/>
      <c r="G62" s="2003"/>
      <c r="H62" s="2003"/>
      <c r="I62" s="2003"/>
      <c r="J62" s="2003"/>
      <c r="K62" s="2003"/>
      <c r="L62" s="2003"/>
      <c r="M62" s="2004"/>
      <c r="N62" s="786"/>
      <c r="O62" s="1980"/>
      <c r="P62" s="1980"/>
      <c r="Q62" s="1980"/>
      <c r="R62" s="1980"/>
      <c r="S62" s="1980"/>
      <c r="T62" s="1980"/>
      <c r="U62" s="564"/>
      <c r="V62" s="780"/>
      <c r="W62" s="780"/>
      <c r="X62" s="780"/>
      <c r="Y62" s="780"/>
      <c r="Z62" s="780"/>
      <c r="AA62" s="780"/>
      <c r="AB62" s="781"/>
      <c r="AC62" s="1981"/>
      <c r="AD62" s="1982"/>
      <c r="AE62" s="1982"/>
      <c r="AF62" s="1982"/>
      <c r="AG62" s="1982"/>
      <c r="AH62" s="1982"/>
      <c r="AI62" s="1982"/>
      <c r="AJ62" s="1983"/>
      <c r="AK62" s="2019"/>
      <c r="AL62" s="2020"/>
      <c r="AM62" s="2014"/>
      <c r="AN62" s="2015"/>
      <c r="AV62" s="571">
        <v>45139</v>
      </c>
      <c r="AW62" s="566" t="s">
        <v>1329</v>
      </c>
      <c r="AX62" s="460" t="str">
        <f>IF($AW$16=AW62,"○","－")</f>
        <v>－</v>
      </c>
    </row>
    <row r="63" spans="3:55" ht="17.25" hidden="1" customHeight="1">
      <c r="C63" s="409" t="str">
        <f t="shared" si="6"/>
        <v>－</v>
      </c>
      <c r="E63" s="408"/>
      <c r="F63" s="408"/>
      <c r="G63" s="408"/>
      <c r="H63" s="408"/>
      <c r="I63" s="408"/>
      <c r="J63" s="408"/>
      <c r="K63" s="453"/>
      <c r="L63" s="453"/>
      <c r="M63" s="453"/>
      <c r="N63" s="453"/>
      <c r="O63" s="453"/>
      <c r="P63" s="453"/>
      <c r="Q63" s="453"/>
      <c r="R63" s="453"/>
      <c r="S63" s="453"/>
      <c r="T63" s="453"/>
      <c r="U63" s="453"/>
      <c r="V63" s="453"/>
      <c r="W63" s="453"/>
      <c r="X63" s="453"/>
      <c r="Y63" s="453"/>
      <c r="Z63" s="453"/>
      <c r="AA63" s="456"/>
      <c r="AB63" s="427"/>
      <c r="AC63" s="427"/>
      <c r="AD63" s="427"/>
      <c r="AE63" s="427"/>
      <c r="AG63" s="427"/>
      <c r="AH63" s="405"/>
      <c r="AI63" s="485"/>
      <c r="AJ63" s="485"/>
      <c r="AK63" s="485"/>
      <c r="AL63" s="485"/>
      <c r="AM63" s="456"/>
      <c r="AN63" s="456"/>
      <c r="AV63" s="571">
        <v>45505</v>
      </c>
      <c r="AW63" s="566" t="s">
        <v>1330</v>
      </c>
      <c r="AX63" s="460" t="str">
        <f t="shared" si="4"/>
        <v>－</v>
      </c>
    </row>
    <row r="64" spans="3:55" ht="17.25" hidden="1" customHeight="1">
      <c r="C64" s="409" t="str">
        <f t="shared" si="6"/>
        <v>－</v>
      </c>
      <c r="AV64" s="571">
        <v>45870</v>
      </c>
      <c r="AW64" s="566" t="s">
        <v>1331</v>
      </c>
      <c r="AX64" s="460" t="str">
        <f t="shared" si="4"/>
        <v>－</v>
      </c>
    </row>
    <row r="65" spans="3:55" s="455" customFormat="1" ht="17.25" hidden="1" customHeight="1">
      <c r="C65" s="409" t="str">
        <f t="shared" si="6"/>
        <v>－</v>
      </c>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Q65" s="468"/>
      <c r="AR65" s="468"/>
      <c r="AS65" s="468"/>
      <c r="AT65" s="468"/>
      <c r="AU65" s="468"/>
      <c r="AV65" s="571">
        <v>46235</v>
      </c>
      <c r="AW65" s="566" t="s">
        <v>1298</v>
      </c>
      <c r="AX65" s="460" t="str">
        <f t="shared" si="4"/>
        <v>○</v>
      </c>
      <c r="AY65" s="570"/>
      <c r="AZ65" s="570"/>
      <c r="BA65" s="570"/>
      <c r="BB65" s="570"/>
      <c r="BC65" s="570"/>
    </row>
    <row r="66" spans="3:55">
      <c r="AV66" s="571">
        <v>46600</v>
      </c>
      <c r="AW66" s="566" t="s">
        <v>1299</v>
      </c>
      <c r="AX66" s="460" t="str">
        <f t="shared" si="4"/>
        <v>－</v>
      </c>
    </row>
    <row r="67" spans="3:55">
      <c r="AV67" s="571">
        <v>46966</v>
      </c>
      <c r="AW67" s="566" t="s">
        <v>1300</v>
      </c>
      <c r="AX67" s="460" t="str">
        <f t="shared" si="4"/>
        <v>－</v>
      </c>
    </row>
    <row r="68" spans="3:55">
      <c r="AV68" s="571">
        <v>47331</v>
      </c>
      <c r="AW68" s="566" t="s">
        <v>1301</v>
      </c>
      <c r="AX68" s="460" t="str">
        <f t="shared" si="4"/>
        <v>－</v>
      </c>
    </row>
    <row r="69" spans="3:55">
      <c r="AV69" s="571">
        <v>47696</v>
      </c>
      <c r="AW69" s="566" t="s">
        <v>1302</v>
      </c>
      <c r="AX69" s="460" t="str">
        <f t="shared" si="4"/>
        <v>－</v>
      </c>
    </row>
    <row r="70" spans="3:55">
      <c r="AV70" s="571">
        <v>48061</v>
      </c>
      <c r="AW70" s="566" t="s">
        <v>1303</v>
      </c>
      <c r="AX70" s="460" t="str">
        <f t="shared" si="4"/>
        <v>－</v>
      </c>
    </row>
    <row r="71" spans="3:55">
      <c r="AV71" s="571">
        <v>48427</v>
      </c>
      <c r="AW71" s="566" t="s">
        <v>1304</v>
      </c>
      <c r="AX71" s="460" t="str">
        <f t="shared" si="4"/>
        <v>－</v>
      </c>
    </row>
    <row r="72" spans="3:55">
      <c r="AV72" s="571">
        <v>48792</v>
      </c>
      <c r="AW72" s="566" t="s">
        <v>1305</v>
      </c>
      <c r="AX72" s="460" t="str">
        <f>IF($AW$16=AW72,"○","－")</f>
        <v>－</v>
      </c>
    </row>
    <row r="73" spans="3:55">
      <c r="AV73" s="555"/>
      <c r="AW73" s="555"/>
      <c r="AX73" s="460" t="str">
        <f>IF($AW$16=AW73,"○","－")</f>
        <v>－</v>
      </c>
    </row>
    <row r="74" spans="3:55">
      <c r="AV74" s="555"/>
      <c r="AW74" s="555"/>
      <c r="AX74" s="460" t="str">
        <f t="shared" si="4"/>
        <v>－</v>
      </c>
    </row>
    <row r="75" spans="3:55">
      <c r="AV75" s="555"/>
      <c r="AW75" s="555"/>
      <c r="AX75" s="460" t="str">
        <f t="shared" si="4"/>
        <v>－</v>
      </c>
    </row>
  </sheetData>
  <sheetProtection algorithmName="SHA-512" hashValue="p5ZMNU0yUpynlUVZgB8Lm4JGa7rlCXqNlTJJPEPiaN94MVq9A9MXn2V9CUQ2IwshRnqmoVq5XHUvWfUH+swkXQ==" saltValue="kkiL9mhKT2eCoFEIVcIQsw==" spinCount="100000" sheet="1" objects="1" scenarios="1"/>
  <autoFilter ref="C3:C65" xr:uid="{00000000-0009-0000-0000-000013000000}">
    <filterColumn colId="0">
      <filters>
        <filter val="○"/>
      </filters>
    </filterColumn>
  </autoFilter>
  <mergeCells count="122">
    <mergeCell ref="E56:E62"/>
    <mergeCell ref="F59:M62"/>
    <mergeCell ref="AK59:AL62"/>
    <mergeCell ref="AM57:AN62"/>
    <mergeCell ref="E38:E44"/>
    <mergeCell ref="F41:M44"/>
    <mergeCell ref="AK41:AL44"/>
    <mergeCell ref="AM39:AN44"/>
    <mergeCell ref="E47:E53"/>
    <mergeCell ref="F50:M53"/>
    <mergeCell ref="AK50:AL53"/>
    <mergeCell ref="AM48:AN53"/>
    <mergeCell ref="F40:M40"/>
    <mergeCell ref="N39:Y39"/>
    <mergeCell ref="AG40:AL40"/>
    <mergeCell ref="F47:M47"/>
    <mergeCell ref="N47:AL47"/>
    <mergeCell ref="AM47:AN47"/>
    <mergeCell ref="AC41:AJ41"/>
    <mergeCell ref="F38:M38"/>
    <mergeCell ref="AC44:AJ44"/>
    <mergeCell ref="N38:AL38"/>
    <mergeCell ref="F58:M58"/>
    <mergeCell ref="V61:AB61"/>
    <mergeCell ref="E20:E26"/>
    <mergeCell ref="AK23:AL26"/>
    <mergeCell ref="AM21:AN26"/>
    <mergeCell ref="E29:E35"/>
    <mergeCell ref="F32:M35"/>
    <mergeCell ref="AK32:AL35"/>
    <mergeCell ref="AM30:AN35"/>
    <mergeCell ref="D4:AO4"/>
    <mergeCell ref="E8:J9"/>
    <mergeCell ref="K8:AN9"/>
    <mergeCell ref="E10:J11"/>
    <mergeCell ref="K10:AN11"/>
    <mergeCell ref="Z6:AJ6"/>
    <mergeCell ref="AK6:AN6"/>
    <mergeCell ref="F15:J15"/>
    <mergeCell ref="L15:M15"/>
    <mergeCell ref="O15:P15"/>
    <mergeCell ref="R15:S15"/>
    <mergeCell ref="T15:AN15"/>
    <mergeCell ref="F16:J17"/>
    <mergeCell ref="K17:S17"/>
    <mergeCell ref="T17:AN17"/>
    <mergeCell ref="K16:U16"/>
    <mergeCell ref="AM20:AN20"/>
    <mergeCell ref="F21:M21"/>
    <mergeCell ref="F22:M22"/>
    <mergeCell ref="F20:M20"/>
    <mergeCell ref="N20:AL20"/>
    <mergeCell ref="AC23:AJ23"/>
    <mergeCell ref="AC24:AJ24"/>
    <mergeCell ref="N21:Y21"/>
    <mergeCell ref="AG22:AL22"/>
    <mergeCell ref="F23:M26"/>
    <mergeCell ref="V25:AB25"/>
    <mergeCell ref="AC25:AJ25"/>
    <mergeCell ref="AC26:AJ26"/>
    <mergeCell ref="N22:AF22"/>
    <mergeCell ref="O25:T25"/>
    <mergeCell ref="O26:T26"/>
    <mergeCell ref="O23:V23"/>
    <mergeCell ref="O24:V24"/>
    <mergeCell ref="AC61:AJ61"/>
    <mergeCell ref="AG58:AL58"/>
    <mergeCell ref="AC59:AJ59"/>
    <mergeCell ref="AM38:AN38"/>
    <mergeCell ref="F39:M39"/>
    <mergeCell ref="F49:M49"/>
    <mergeCell ref="AC50:AJ50"/>
    <mergeCell ref="V52:AB52"/>
    <mergeCell ref="AC52:AJ52"/>
    <mergeCell ref="O53:T53"/>
    <mergeCell ref="AC53:AJ53"/>
    <mergeCell ref="AC51:AJ51"/>
    <mergeCell ref="O52:T52"/>
    <mergeCell ref="N58:AF58"/>
    <mergeCell ref="N56:AL56"/>
    <mergeCell ref="AM56:AN56"/>
    <mergeCell ref="F57:M57"/>
    <mergeCell ref="N49:AF49"/>
    <mergeCell ref="O50:V50"/>
    <mergeCell ref="O51:V51"/>
    <mergeCell ref="O59:V59"/>
    <mergeCell ref="O60:V60"/>
    <mergeCell ref="N48:Y48"/>
    <mergeCell ref="AC42:AJ42"/>
    <mergeCell ref="O43:T43"/>
    <mergeCell ref="V43:AB43"/>
    <mergeCell ref="AC33:AJ33"/>
    <mergeCell ref="N40:AF40"/>
    <mergeCell ref="N31:AF31"/>
    <mergeCell ref="O32:V32"/>
    <mergeCell ref="O33:V33"/>
    <mergeCell ref="O41:V41"/>
    <mergeCell ref="O42:V42"/>
    <mergeCell ref="E13:AN14"/>
    <mergeCell ref="O62:T62"/>
    <mergeCell ref="AC62:AJ62"/>
    <mergeCell ref="N57:Y57"/>
    <mergeCell ref="AG49:AL49"/>
    <mergeCell ref="AC60:AJ60"/>
    <mergeCell ref="O61:T61"/>
    <mergeCell ref="AC34:AJ34"/>
    <mergeCell ref="O35:T35"/>
    <mergeCell ref="AC35:AJ35"/>
    <mergeCell ref="O34:T34"/>
    <mergeCell ref="V34:AB34"/>
    <mergeCell ref="O44:T44"/>
    <mergeCell ref="F48:M48"/>
    <mergeCell ref="N30:Y30"/>
    <mergeCell ref="AG31:AL31"/>
    <mergeCell ref="F29:M29"/>
    <mergeCell ref="N29:AL29"/>
    <mergeCell ref="F56:M56"/>
    <mergeCell ref="AM29:AN29"/>
    <mergeCell ref="F30:M30"/>
    <mergeCell ref="F31:M31"/>
    <mergeCell ref="AC32:AJ32"/>
    <mergeCell ref="AC43:AJ43"/>
  </mergeCells>
  <phoneticPr fontId="73"/>
  <conditionalFormatting sqref="N25:AJ26 Z24:AJ24 Z23:AK23 N23:O24 W23:X24">
    <cfRule type="expression" dxfId="17" priority="34" stopIfTrue="1">
      <formula>$N$21="福岡都市圏外に本店"</formula>
    </cfRule>
  </conditionalFormatting>
  <conditionalFormatting sqref="AK59">
    <cfRule type="expression" dxfId="16" priority="30" stopIfTrue="1">
      <formula>$N$57="福岡都市圏外に本店"</formula>
    </cfRule>
  </conditionalFormatting>
  <conditionalFormatting sqref="D29:D38 AO29:AO38 E28:AN29 F32 F30:M31 E36:AN36">
    <cfRule type="expression" dxfId="15" priority="29" stopIfTrue="1">
      <formula>$AS$8="単体"</formula>
    </cfRule>
  </conditionalFormatting>
  <conditionalFormatting sqref="D39:D48 AO39:AO48 E37:AN38 F41 F39:M40 E45:AN45">
    <cfRule type="expression" dxfId="14" priority="28" stopIfTrue="1">
      <formula>$AS$9="２社ＪＶ"</formula>
    </cfRule>
  </conditionalFormatting>
  <conditionalFormatting sqref="AK50">
    <cfRule type="expression" dxfId="13" priority="26" stopIfTrue="1">
      <formula>$N$48="福岡都市圏外に本店"</formula>
    </cfRule>
  </conditionalFormatting>
  <conditionalFormatting sqref="AK41">
    <cfRule type="expression" dxfId="12" priority="25" stopIfTrue="1">
      <formula>$N$39="福岡都市圏外に本店"</formula>
    </cfRule>
  </conditionalFormatting>
  <conditionalFormatting sqref="N32:N33 AK32">
    <cfRule type="expression" dxfId="11" priority="24" stopIfTrue="1">
      <formula>$N$30="福岡都市圏外に本店"</formula>
    </cfRule>
  </conditionalFormatting>
  <conditionalFormatting sqref="Y23:Y24">
    <cfRule type="expression" dxfId="10" priority="17" stopIfTrue="1">
      <formula>$N$21="福岡都市圏外に本店"</formula>
    </cfRule>
  </conditionalFormatting>
  <conditionalFormatting sqref="N32:AL35">
    <cfRule type="expression" dxfId="9" priority="4">
      <formula>$N$30="福岡都市圏外に本店"</formula>
    </cfRule>
  </conditionalFormatting>
  <conditionalFormatting sqref="N41:AL44">
    <cfRule type="expression" dxfId="8" priority="3">
      <formula>$N$39="福岡都市圏外に本店"</formula>
    </cfRule>
  </conditionalFormatting>
  <conditionalFormatting sqref="N50:AJ53">
    <cfRule type="expression" dxfId="7" priority="2">
      <formula>$N$48="福岡都市圏外に本店"</formula>
    </cfRule>
  </conditionalFormatting>
  <conditionalFormatting sqref="N59:AJ62">
    <cfRule type="expression" dxfId="6" priority="1">
      <formula>$N$57="福岡都市圏外に本店"</formula>
    </cfRule>
  </conditionalFormatting>
  <dataValidations count="3">
    <dataValidation imeMode="on" allowBlank="1" showInputMessage="1" showErrorMessage="1" sqref="N20 N31 N47 N58 N29 N40 N38 N49 N56 N22" xr:uid="{00000000-0002-0000-1300-000000000000}"/>
    <dataValidation type="list" allowBlank="1" showInputMessage="1" showErrorMessage="1" sqref="N23:N26 N32:N35 N41:N44 N50:N53 N59:N62" xr:uid="{00000000-0002-0000-1300-000002000000}">
      <formula1>"○"</formula1>
    </dataValidation>
    <dataValidation type="list" allowBlank="1" showInputMessage="1" showErrorMessage="1" sqref="N21:Y21 N39:Y39 N57:Y57 N48:Y48 N30:Y30" xr:uid="{05F2382D-5DE8-4D7B-BE90-D71D0F92FB25}">
      <formula1>"福岡都市圏内に本店,福岡都市圏外に本店"</formula1>
    </dataValidation>
  </dataValidations>
  <pageMargins left="0.70866141732283472" right="0.70866141732283472" top="0.74803149606299213" bottom="0.74803149606299213" header="0.31496062992125984" footer="0.31496062992125984"/>
  <pageSetup paperSize="9" scale="96" fitToHeight="0" orientation="portrait" r:id="rId1"/>
  <rowBreaks count="1" manualBreakCount="1">
    <brk id="48" min="3" max="4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filterMode="1">
    <tabColor indexed="43"/>
    <pageSetUpPr fitToPage="1"/>
  </sheetPr>
  <dimension ref="A3:AY55"/>
  <sheetViews>
    <sheetView showGridLines="0" view="pageBreakPreview" zoomScaleNormal="100" zoomScaleSheetLayoutView="100" workbookViewId="0"/>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customWidth="1" outlineLevel="1"/>
    <col min="43" max="44" width="5.875" style="405" customWidth="1" outlineLevel="1"/>
    <col min="45" max="45" width="8.375" style="405" customWidth="1" outlineLevel="1"/>
    <col min="46" max="46" width="9.5" style="405" customWidth="1" outlineLevel="1"/>
    <col min="47" max="47" width="8.75" style="405" customWidth="1" outlineLevel="1"/>
    <col min="48" max="49" width="5.25" style="405" customWidth="1" outlineLevel="1"/>
    <col min="50" max="51" width="2.5" style="405" customWidth="1" outlineLevel="1"/>
    <col min="52" max="16384" width="2.5" style="396"/>
  </cols>
  <sheetData>
    <row r="3" spans="3:51">
      <c r="C3" s="395" t="s">
        <v>667</v>
      </c>
    </row>
    <row r="4" spans="3:51" ht="21.75" thickBot="1">
      <c r="C4" s="395" t="s">
        <v>71</v>
      </c>
      <c r="D4" s="1554" t="str">
        <f>IF(C5="－","対象外","対象")</f>
        <v>対象</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51" s="399" customFormat="1" ht="26.25" customHeight="1" thickBot="1">
      <c r="C5" s="397" t="str">
        <f>IF(①入力票!K55="○","○","－")</f>
        <v>○</v>
      </c>
      <c r="E5" s="400"/>
      <c r="Y5" s="401"/>
      <c r="Z5" s="402" t="s">
        <v>469</v>
      </c>
      <c r="AA5" s="403"/>
      <c r="AB5" s="403"/>
      <c r="AC5" s="403"/>
      <c r="AD5" s="403"/>
      <c r="AE5" s="403"/>
      <c r="AF5" s="403"/>
      <c r="AG5" s="403"/>
      <c r="AH5" s="403"/>
      <c r="AI5" s="403"/>
      <c r="AJ5" s="403"/>
      <c r="AK5" s="403"/>
      <c r="AL5" s="403"/>
      <c r="AM5" s="403"/>
      <c r="AN5" s="404" t="s">
        <v>940</v>
      </c>
      <c r="AO5" s="401"/>
      <c r="AQ5" s="521"/>
      <c r="AR5" s="521"/>
      <c r="AS5" s="521"/>
      <c r="AT5" s="521"/>
      <c r="AU5" s="521"/>
      <c r="AV5" s="521"/>
      <c r="AW5" s="521"/>
      <c r="AX5" s="521"/>
      <c r="AY5" s="521"/>
    </row>
    <row r="6" spans="3:51" s="399" customFormat="1" ht="21">
      <c r="C6" s="409" t="str">
        <f>$C$5</f>
        <v>○</v>
      </c>
      <c r="E6" s="449" t="s">
        <v>935</v>
      </c>
      <c r="Z6" s="1761" t="str">
        <f>IF(①入力票!C10="単体","単体","ＪＶの場合，構成員数：")</f>
        <v>単体</v>
      </c>
      <c r="AA6" s="1761"/>
      <c r="AB6" s="1761"/>
      <c r="AC6" s="1761"/>
      <c r="AD6" s="1761"/>
      <c r="AE6" s="1761"/>
      <c r="AF6" s="1761"/>
      <c r="AG6" s="1761"/>
      <c r="AH6" s="1761"/>
      <c r="AI6" s="1761"/>
      <c r="AJ6" s="1761"/>
      <c r="AK6" s="1760" t="str">
        <f>IF(①入力票!C10="単体","",IF(①入力票!C10="単体または２社ＪＶ","２社ＪＶ",①入力票!C10))</f>
        <v/>
      </c>
      <c r="AL6" s="1760"/>
      <c r="AM6" s="1760"/>
      <c r="AN6" s="1760"/>
      <c r="AO6" s="401"/>
      <c r="AQ6" s="521"/>
      <c r="AR6" s="521"/>
      <c r="AS6" s="521"/>
      <c r="AT6" s="521"/>
      <c r="AU6" s="521"/>
      <c r="AV6" s="521"/>
      <c r="AW6" s="521"/>
      <c r="AX6" s="521"/>
      <c r="AY6" s="521"/>
    </row>
    <row r="7" spans="3:51" ht="13.5">
      <c r="C7" s="409" t="str">
        <f t="shared" ref="C7:C23"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1" ht="13.5">
      <c r="C8" s="409" t="str">
        <f t="shared" si="0"/>
        <v>○</v>
      </c>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c r="AR8" s="471" t="s">
        <v>926</v>
      </c>
      <c r="AS8" s="471">
        <f>様式1!U66</f>
        <v>0</v>
      </c>
    </row>
    <row r="9" spans="3:51" ht="13.5">
      <c r="C9" s="409" t="str">
        <f t="shared" si="0"/>
        <v>○</v>
      </c>
      <c r="E9" s="1757"/>
      <c r="F9" s="1758"/>
      <c r="G9" s="1758"/>
      <c r="H9" s="1758"/>
      <c r="I9" s="1758"/>
      <c r="J9" s="1759"/>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c r="AR9" s="471" t="s">
        <v>927</v>
      </c>
      <c r="AS9" s="471">
        <f>様式1!U67</f>
        <v>0</v>
      </c>
    </row>
    <row r="10" spans="3:51" ht="13.5">
      <c r="C10" s="409" t="str">
        <f t="shared" si="0"/>
        <v>○</v>
      </c>
      <c r="E10" s="1630" t="s">
        <v>747</v>
      </c>
      <c r="F10" s="1631"/>
      <c r="G10" s="1631"/>
      <c r="H10" s="1631"/>
      <c r="I10" s="1631"/>
      <c r="J10" s="1650"/>
      <c r="K10" s="1652" t="str">
        <f>IF(様式1!U65="","様式１へ入力！",様式1!U65)</f>
        <v>様式１へ入力！</v>
      </c>
      <c r="L10" s="1653"/>
      <c r="M10" s="1653"/>
      <c r="N10" s="1653"/>
      <c r="O10" s="1653"/>
      <c r="P10" s="1653"/>
      <c r="Q10" s="1653"/>
      <c r="R10" s="1653"/>
      <c r="S10" s="1653"/>
      <c r="T10" s="1653"/>
      <c r="U10" s="1653"/>
      <c r="V10" s="1653"/>
      <c r="W10" s="1653"/>
      <c r="X10" s="1653"/>
      <c r="Y10" s="1653"/>
      <c r="Z10" s="1653"/>
      <c r="AA10" s="1653"/>
      <c r="AB10" s="1653"/>
      <c r="AC10" s="1653"/>
      <c r="AD10" s="1653"/>
      <c r="AE10" s="1653"/>
      <c r="AF10" s="1653"/>
      <c r="AG10" s="1653"/>
      <c r="AH10" s="1653"/>
      <c r="AI10" s="1653"/>
      <c r="AJ10" s="1653"/>
      <c r="AK10" s="1653"/>
      <c r="AL10" s="1653"/>
      <c r="AM10" s="1653"/>
      <c r="AN10" s="1654"/>
    </row>
    <row r="11" spans="3:51" ht="13.5">
      <c r="C11" s="409" t="str">
        <f t="shared" si="0"/>
        <v>○</v>
      </c>
      <c r="E11" s="1632"/>
      <c r="F11" s="1633"/>
      <c r="G11" s="1633"/>
      <c r="H11" s="1633"/>
      <c r="I11" s="1633"/>
      <c r="J11" s="1651"/>
      <c r="K11" s="1655"/>
      <c r="L11" s="1656"/>
      <c r="M11" s="1656"/>
      <c r="N11" s="1656"/>
      <c r="O11" s="1656"/>
      <c r="P11" s="1656"/>
      <c r="Q11" s="1656"/>
      <c r="R11" s="1656"/>
      <c r="S11" s="1656"/>
      <c r="T11" s="1656"/>
      <c r="U11" s="1656"/>
      <c r="V11" s="1656"/>
      <c r="W11" s="1656"/>
      <c r="X11" s="1656"/>
      <c r="Y11" s="1656"/>
      <c r="Z11" s="1656"/>
      <c r="AA11" s="1656"/>
      <c r="AB11" s="1656"/>
      <c r="AC11" s="1656"/>
      <c r="AD11" s="1656"/>
      <c r="AE11" s="1656"/>
      <c r="AF11" s="1656"/>
      <c r="AG11" s="1656"/>
      <c r="AH11" s="1656"/>
      <c r="AI11" s="1656"/>
      <c r="AJ11" s="1656"/>
      <c r="AK11" s="1656"/>
      <c r="AL11" s="1656"/>
      <c r="AM11" s="1656"/>
      <c r="AN11" s="1657"/>
    </row>
    <row r="12" spans="3:51" ht="14.25" thickBot="1">
      <c r="C12" s="409" t="str">
        <f t="shared" si="0"/>
        <v>○</v>
      </c>
      <c r="E12" s="453"/>
      <c r="F12" s="408"/>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row>
    <row r="13" spans="3:51" ht="19.5" customHeight="1">
      <c r="C13" s="409" t="str">
        <f t="shared" si="0"/>
        <v>○</v>
      </c>
      <c r="E13" s="408"/>
      <c r="F13" s="1762" t="s">
        <v>856</v>
      </c>
      <c r="G13" s="1763"/>
      <c r="H13" s="1763"/>
      <c r="I13" s="1763"/>
      <c r="J13" s="1763"/>
      <c r="K13" s="669" t="s">
        <v>1149</v>
      </c>
      <c r="L13" s="1883">
        <f>①入力票!D8</f>
        <v>8</v>
      </c>
      <c r="M13" s="1883"/>
      <c r="N13" s="523" t="s">
        <v>5</v>
      </c>
      <c r="O13" s="1883">
        <f>①入力票!F8</f>
        <v>8</v>
      </c>
      <c r="P13" s="1883"/>
      <c r="Q13" s="523" t="s">
        <v>493</v>
      </c>
      <c r="R13" s="1883">
        <f>①入力票!H8</f>
        <v>28</v>
      </c>
      <c r="S13" s="1883"/>
      <c r="T13" s="1884" t="s">
        <v>7</v>
      </c>
      <c r="U13" s="1884"/>
      <c r="V13" s="1884"/>
      <c r="W13" s="1884"/>
      <c r="X13" s="1884"/>
      <c r="Y13" s="1884"/>
      <c r="Z13" s="1884"/>
      <c r="AA13" s="1884"/>
      <c r="AB13" s="1884"/>
      <c r="AC13" s="1884"/>
      <c r="AD13" s="1884"/>
      <c r="AE13" s="1884"/>
      <c r="AF13" s="1884"/>
      <c r="AG13" s="1884"/>
      <c r="AH13" s="1884"/>
      <c r="AI13" s="1884"/>
      <c r="AJ13" s="1884"/>
      <c r="AK13" s="1884"/>
      <c r="AL13" s="1884"/>
      <c r="AM13" s="1884"/>
      <c r="AN13" s="1885"/>
      <c r="AQ13" s="461"/>
      <c r="AR13" s="461"/>
      <c r="AS13" s="461"/>
      <c r="AT13" s="461"/>
    </row>
    <row r="14" spans="3:51" ht="19.5" customHeight="1" thickBot="1">
      <c r="C14" s="409" t="str">
        <f t="shared" si="0"/>
        <v>○</v>
      </c>
      <c r="E14" s="408"/>
      <c r="F14" s="1886" t="s">
        <v>754</v>
      </c>
      <c r="G14" s="1887"/>
      <c r="H14" s="1887"/>
      <c r="I14" s="1887"/>
      <c r="J14" s="1887"/>
      <c r="K14" s="1888" t="s">
        <v>1245</v>
      </c>
      <c r="L14" s="1889"/>
      <c r="M14" s="1889"/>
      <c r="N14" s="1889"/>
      <c r="O14" s="1889"/>
      <c r="P14" s="1889"/>
      <c r="Q14" s="1889"/>
      <c r="R14" s="1889"/>
      <c r="S14" s="1889"/>
      <c r="T14" s="1889"/>
      <c r="U14" s="1889"/>
      <c r="V14" s="1889"/>
      <c r="W14" s="1889"/>
      <c r="X14" s="1889"/>
      <c r="Y14" s="1889"/>
      <c r="Z14" s="1889"/>
      <c r="AA14" s="1889"/>
      <c r="AB14" s="1889"/>
      <c r="AC14" s="1889"/>
      <c r="AD14" s="1889"/>
      <c r="AE14" s="1889"/>
      <c r="AF14" s="1889"/>
      <c r="AG14" s="1889"/>
      <c r="AH14" s="1889"/>
      <c r="AI14" s="1889"/>
      <c r="AJ14" s="1889"/>
      <c r="AK14" s="1889"/>
      <c r="AL14" s="1889"/>
      <c r="AM14" s="1889"/>
      <c r="AN14" s="1890"/>
      <c r="AQ14" s="461"/>
      <c r="AR14" s="461"/>
      <c r="AS14" s="461"/>
      <c r="AT14" s="497"/>
    </row>
    <row r="15" spans="3:51" ht="13.5">
      <c r="C15" s="409" t="str">
        <f t="shared" si="0"/>
        <v>○</v>
      </c>
      <c r="E15" s="408"/>
      <c r="F15" s="408"/>
      <c r="G15" s="408"/>
      <c r="H15" s="408"/>
      <c r="I15" s="408"/>
      <c r="J15" s="408"/>
      <c r="K15" s="452"/>
      <c r="L15" s="452"/>
      <c r="M15" s="452"/>
      <c r="N15" s="452"/>
      <c r="O15" s="452"/>
      <c r="P15" s="452"/>
      <c r="Q15" s="452"/>
      <c r="R15" s="452"/>
      <c r="S15" s="452"/>
      <c r="T15" s="452"/>
      <c r="U15" s="452"/>
      <c r="V15" s="452"/>
      <c r="W15" s="452"/>
      <c r="X15" s="452"/>
      <c r="Y15" s="452"/>
      <c r="Z15" s="452"/>
      <c r="AA15" s="452"/>
      <c r="AB15" s="452"/>
      <c r="AC15" s="452"/>
      <c r="AD15" s="452"/>
      <c r="AE15" s="452"/>
      <c r="AF15" s="452"/>
      <c r="AG15" s="452"/>
      <c r="AH15" s="452"/>
      <c r="AI15" s="452"/>
      <c r="AJ15" s="452"/>
      <c r="AK15" s="452"/>
      <c r="AL15" s="452"/>
      <c r="AM15" s="452"/>
      <c r="AN15" s="452"/>
    </row>
    <row r="16" spans="3:51" ht="13.5">
      <c r="C16" s="409" t="str">
        <f t="shared" si="0"/>
        <v>○</v>
      </c>
      <c r="E16" s="452" t="str">
        <f>IF(F17="会社名：","","※JVの場合，各社毎に作成")</f>
        <v/>
      </c>
      <c r="F16" s="408"/>
      <c r="G16" s="408"/>
      <c r="H16" s="408"/>
      <c r="I16" s="408"/>
      <c r="J16" s="408"/>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c r="AI16" s="452"/>
      <c r="AJ16" s="452"/>
      <c r="AK16" s="452"/>
      <c r="AL16" s="452"/>
      <c r="AM16" s="452"/>
      <c r="AN16" s="452"/>
    </row>
    <row r="17" spans="3:49" ht="17.25" customHeight="1">
      <c r="C17" s="409" t="str">
        <f t="shared" si="0"/>
        <v>○</v>
      </c>
      <c r="E17" s="2005" t="s">
        <v>104</v>
      </c>
      <c r="F17" s="1587" t="str">
        <f>IF(①入力票!C10="単体","会社名：",IF(AND(①入力票!C10="単体または２社ＪＶ",OR(様式1!U66="単体",様式1!U66="")),"会社名：","代表者名："))</f>
        <v>会社名：</v>
      </c>
      <c r="G17" s="1587"/>
      <c r="H17" s="1587"/>
      <c r="I17" s="1587"/>
      <c r="J17" s="1587"/>
      <c r="K17" s="1587"/>
      <c r="L17" s="1587"/>
      <c r="M17" s="1587"/>
      <c r="N17" s="1587"/>
      <c r="O17" s="1587"/>
      <c r="P17" s="1588"/>
      <c r="Q17" s="1780">
        <f>IF(①入力票!C10="単体",様式1!U65,IF(AND(①入力票!C10="単体または２社ＪＶ",OR(様式1!U66="単体",様式1!U66="")),様式1!U65,様式1!U68))</f>
        <v>0</v>
      </c>
      <c r="R17" s="1781"/>
      <c r="S17" s="1781"/>
      <c r="T17" s="1781"/>
      <c r="U17" s="1781"/>
      <c r="V17" s="1781"/>
      <c r="W17" s="1781"/>
      <c r="X17" s="1781"/>
      <c r="Y17" s="1781"/>
      <c r="Z17" s="1781"/>
      <c r="AA17" s="1781"/>
      <c r="AB17" s="1781"/>
      <c r="AC17" s="1781"/>
      <c r="AD17" s="1781"/>
      <c r="AE17" s="1781"/>
      <c r="AF17" s="1781"/>
      <c r="AG17" s="1781"/>
      <c r="AH17" s="1781"/>
      <c r="AI17" s="1781"/>
      <c r="AJ17" s="1781"/>
      <c r="AK17" s="1782"/>
      <c r="AL17" s="1658" t="s">
        <v>724</v>
      </c>
      <c r="AM17" s="1659"/>
      <c r="AN17" s="1660"/>
      <c r="AO17" s="485"/>
      <c r="AS17" s="461"/>
      <c r="AT17" s="461"/>
      <c r="AU17" s="469"/>
      <c r="AV17" s="546"/>
      <c r="AW17" s="546"/>
    </row>
    <row r="18" spans="3:49" ht="17.25" customHeight="1">
      <c r="C18" s="409" t="str">
        <f t="shared" si="0"/>
        <v>○</v>
      </c>
      <c r="E18" s="2047"/>
      <c r="F18" s="1758" t="s">
        <v>936</v>
      </c>
      <c r="G18" s="1758"/>
      <c r="H18" s="1758"/>
      <c r="I18" s="1758"/>
      <c r="J18" s="1758"/>
      <c r="K18" s="1758"/>
      <c r="L18" s="1758"/>
      <c r="M18" s="1758"/>
      <c r="N18" s="1758"/>
      <c r="O18" s="1758"/>
      <c r="P18" s="1758"/>
      <c r="Q18" s="1758"/>
      <c r="R18" s="1758"/>
      <c r="S18" s="1758"/>
      <c r="T18" s="1758"/>
      <c r="U18" s="1758"/>
      <c r="V18" s="1758"/>
      <c r="W18" s="1758"/>
      <c r="X18" s="1758"/>
      <c r="Y18" s="1758"/>
      <c r="Z18" s="1758"/>
      <c r="AA18" s="1758"/>
      <c r="AB18" s="1758"/>
      <c r="AC18" s="1758"/>
      <c r="AD18" s="1758"/>
      <c r="AE18" s="1758"/>
      <c r="AF18" s="1758"/>
      <c r="AG18" s="1758"/>
      <c r="AH18" s="1758"/>
      <c r="AI18" s="1758"/>
      <c r="AJ18" s="1758"/>
      <c r="AK18" s="1759"/>
      <c r="AL18" s="1661"/>
      <c r="AM18" s="1662"/>
      <c r="AN18" s="1663"/>
      <c r="AO18" s="485"/>
      <c r="AS18" s="471" t="s">
        <v>931</v>
      </c>
      <c r="AT18" s="471" t="s">
        <v>939</v>
      </c>
      <c r="AV18" s="468"/>
      <c r="AW18" s="468"/>
    </row>
    <row r="19" spans="3:49" ht="17.25" customHeight="1">
      <c r="C19" s="409" t="str">
        <f t="shared" si="0"/>
        <v>○</v>
      </c>
      <c r="E19" s="2047"/>
      <c r="F19" s="2046"/>
      <c r="G19" s="1881" t="s">
        <v>1235</v>
      </c>
      <c r="H19" s="1881"/>
      <c r="I19" s="1881"/>
      <c r="J19" s="1881"/>
      <c r="K19" s="1881"/>
      <c r="L19" s="1881"/>
      <c r="M19" s="1881"/>
      <c r="N19" s="1881"/>
      <c r="O19" s="1881"/>
      <c r="P19" s="1881"/>
      <c r="Q19" s="1685"/>
      <c r="R19" s="1686"/>
      <c r="S19" s="1686"/>
      <c r="T19" s="1686"/>
      <c r="U19" s="1686"/>
      <c r="V19" s="1686"/>
      <c r="W19" s="1686"/>
      <c r="X19" s="1686"/>
      <c r="Y19" s="1686"/>
      <c r="Z19" s="1686"/>
      <c r="AA19" s="1686"/>
      <c r="AB19" s="1686"/>
      <c r="AC19" s="547"/>
      <c r="AD19" s="463" t="s">
        <v>1043</v>
      </c>
      <c r="AE19" s="778"/>
      <c r="AF19" s="778"/>
      <c r="AG19" s="778"/>
      <c r="AH19" s="778"/>
      <c r="AI19" s="778"/>
      <c r="AJ19" s="778"/>
      <c r="AK19" s="779"/>
      <c r="AL19" s="2040" t="str">
        <f>IF(AS19="×","未入力",IF(AT19="○","Ａ","Ｅ"))</f>
        <v>未入力</v>
      </c>
      <c r="AM19" s="2041"/>
      <c r="AN19" s="2042"/>
      <c r="AO19" s="493"/>
      <c r="AS19" s="487" t="str">
        <f>IF(Q19="","×","○")</f>
        <v>×</v>
      </c>
      <c r="AT19" s="488" t="str">
        <f>IF(Q19="該当あり","○","×")</f>
        <v>×</v>
      </c>
      <c r="AV19" s="468"/>
      <c r="AW19" s="468"/>
    </row>
    <row r="20" spans="3:49" ht="17.25" customHeight="1">
      <c r="C20" s="409" t="str">
        <f t="shared" si="0"/>
        <v>○</v>
      </c>
      <c r="E20" s="2047"/>
      <c r="F20" s="2046"/>
      <c r="G20" s="1881" t="s">
        <v>1236</v>
      </c>
      <c r="H20" s="1881"/>
      <c r="I20" s="1881"/>
      <c r="J20" s="1881"/>
      <c r="K20" s="1881"/>
      <c r="L20" s="1881"/>
      <c r="M20" s="1881"/>
      <c r="N20" s="1881"/>
      <c r="O20" s="1881"/>
      <c r="P20" s="1881"/>
      <c r="Q20" s="1685"/>
      <c r="R20" s="1686"/>
      <c r="S20" s="1686"/>
      <c r="T20" s="1686"/>
      <c r="U20" s="1686"/>
      <c r="V20" s="1686"/>
      <c r="W20" s="1686"/>
      <c r="X20" s="1686"/>
      <c r="Y20" s="1686"/>
      <c r="Z20" s="1686"/>
      <c r="AA20" s="1686"/>
      <c r="AB20" s="1686"/>
      <c r="AC20" s="547"/>
      <c r="AD20" s="463" t="s">
        <v>1043</v>
      </c>
      <c r="AE20" s="778"/>
      <c r="AF20" s="778"/>
      <c r="AG20" s="778"/>
      <c r="AH20" s="778"/>
      <c r="AI20" s="778"/>
      <c r="AJ20" s="778"/>
      <c r="AK20" s="779"/>
      <c r="AL20" s="2040" t="str">
        <f t="shared" ref="AL20:AL22" si="1">IF(AS20="×","未入力",IF(AT20="○","Ａ","Ｅ"))</f>
        <v>未入力</v>
      </c>
      <c r="AM20" s="2041"/>
      <c r="AN20" s="2042"/>
      <c r="AO20" s="493"/>
      <c r="AS20" s="487" t="str">
        <f t="shared" ref="AS20:AS22" si="2">IF(Q20="","×","○")</f>
        <v>×</v>
      </c>
      <c r="AT20" s="488" t="str">
        <f t="shared" ref="AT20:AT22" si="3">IF(Q20="該当あり","○","×")</f>
        <v>×</v>
      </c>
      <c r="AV20" s="468"/>
      <c r="AW20" s="468"/>
    </row>
    <row r="21" spans="3:49" ht="17.25" customHeight="1">
      <c r="C21" s="409" t="str">
        <f t="shared" si="0"/>
        <v>○</v>
      </c>
      <c r="E21" s="2047"/>
      <c r="F21" s="2046"/>
      <c r="G21" s="1881" t="s">
        <v>1237</v>
      </c>
      <c r="H21" s="1881"/>
      <c r="I21" s="1881"/>
      <c r="J21" s="1881"/>
      <c r="K21" s="1881"/>
      <c r="L21" s="1881"/>
      <c r="M21" s="1881"/>
      <c r="N21" s="1881"/>
      <c r="O21" s="1881"/>
      <c r="P21" s="1881"/>
      <c r="Q21" s="1685"/>
      <c r="R21" s="1686"/>
      <c r="S21" s="1686"/>
      <c r="T21" s="1686"/>
      <c r="U21" s="1686"/>
      <c r="V21" s="1686"/>
      <c r="W21" s="1686"/>
      <c r="X21" s="1686"/>
      <c r="Y21" s="1686"/>
      <c r="Z21" s="1686"/>
      <c r="AA21" s="1686"/>
      <c r="AB21" s="1686"/>
      <c r="AC21" s="547"/>
      <c r="AD21" s="463" t="s">
        <v>1043</v>
      </c>
      <c r="AE21" s="778"/>
      <c r="AF21" s="778"/>
      <c r="AG21" s="778"/>
      <c r="AH21" s="778"/>
      <c r="AI21" s="778"/>
      <c r="AJ21" s="778"/>
      <c r="AK21" s="779"/>
      <c r="AL21" s="2040" t="str">
        <f t="shared" si="1"/>
        <v>未入力</v>
      </c>
      <c r="AM21" s="2041"/>
      <c r="AN21" s="2042"/>
      <c r="AO21" s="493"/>
      <c r="AS21" s="487" t="str">
        <f t="shared" si="2"/>
        <v>×</v>
      </c>
      <c r="AT21" s="488" t="str">
        <f t="shared" si="3"/>
        <v>×</v>
      </c>
      <c r="AU21" s="455"/>
      <c r="AV21" s="548"/>
      <c r="AW21" s="548"/>
    </row>
    <row r="22" spans="3:49" ht="17.25" customHeight="1">
      <c r="C22" s="409" t="str">
        <f t="shared" si="0"/>
        <v>○</v>
      </c>
      <c r="E22" s="2007"/>
      <c r="F22" s="2007"/>
      <c r="G22" s="1881" t="s">
        <v>1238</v>
      </c>
      <c r="H22" s="1881"/>
      <c r="I22" s="1881"/>
      <c r="J22" s="1881"/>
      <c r="K22" s="1881"/>
      <c r="L22" s="1881"/>
      <c r="M22" s="1881"/>
      <c r="N22" s="1881"/>
      <c r="O22" s="1881"/>
      <c r="P22" s="1881"/>
      <c r="Q22" s="1685"/>
      <c r="R22" s="1686"/>
      <c r="S22" s="1686"/>
      <c r="T22" s="1686"/>
      <c r="U22" s="1686"/>
      <c r="V22" s="1686"/>
      <c r="W22" s="1686"/>
      <c r="X22" s="1686"/>
      <c r="Y22" s="1686"/>
      <c r="Z22" s="1686"/>
      <c r="AA22" s="1686"/>
      <c r="AB22" s="1686"/>
      <c r="AC22" s="547"/>
      <c r="AD22" s="463" t="s">
        <v>1043</v>
      </c>
      <c r="AE22" s="778"/>
      <c r="AF22" s="778"/>
      <c r="AG22" s="778"/>
      <c r="AH22" s="778"/>
      <c r="AI22" s="778"/>
      <c r="AJ22" s="778"/>
      <c r="AK22" s="779"/>
      <c r="AL22" s="2043" t="str">
        <f t="shared" si="1"/>
        <v>未入力</v>
      </c>
      <c r="AM22" s="2044"/>
      <c r="AN22" s="2045"/>
      <c r="AO22" s="493"/>
      <c r="AS22" s="487" t="str">
        <f t="shared" si="2"/>
        <v>×</v>
      </c>
      <c r="AT22" s="488" t="str">
        <f t="shared" si="3"/>
        <v>×</v>
      </c>
      <c r="AU22" s="455"/>
      <c r="AV22" s="548"/>
      <c r="AW22" s="548"/>
    </row>
    <row r="23" spans="3:49" s="455" customFormat="1" ht="13.5" customHeight="1">
      <c r="C23" s="409" t="str">
        <f t="shared" si="0"/>
        <v>○</v>
      </c>
      <c r="E23" s="408"/>
      <c r="F23" s="408"/>
      <c r="G23" s="408"/>
      <c r="H23" s="408"/>
      <c r="I23" s="408"/>
      <c r="J23" s="408"/>
      <c r="K23" s="453"/>
      <c r="L23" s="453"/>
      <c r="M23" s="453"/>
      <c r="N23" s="453"/>
      <c r="O23" s="453"/>
      <c r="P23" s="453"/>
      <c r="Q23" s="453"/>
      <c r="R23" s="453"/>
      <c r="S23" s="453"/>
      <c r="T23" s="453"/>
      <c r="U23" s="453"/>
      <c r="V23" s="453"/>
      <c r="W23" s="453"/>
      <c r="X23" s="453"/>
      <c r="Y23" s="453"/>
      <c r="Z23" s="453"/>
      <c r="AA23" s="456"/>
      <c r="AB23" s="427"/>
      <c r="AC23" s="427"/>
      <c r="AD23" s="427"/>
      <c r="AE23" s="427"/>
      <c r="AF23" s="396"/>
      <c r="AG23" s="427"/>
      <c r="AH23" s="405"/>
      <c r="AI23" s="485"/>
      <c r="AJ23" s="485"/>
      <c r="AK23" s="485"/>
      <c r="AL23" s="485"/>
      <c r="AM23" s="456"/>
      <c r="AN23" s="456"/>
    </row>
    <row r="24" spans="3:49" ht="14.25" hidden="1" thickBot="1">
      <c r="C24" s="494" t="str">
        <f>IF(C5="－","－",IF(①入力票!C10="単体","－","○"))</f>
        <v>－</v>
      </c>
      <c r="E24" s="452" t="s">
        <v>756</v>
      </c>
      <c r="F24" s="408"/>
      <c r="G24" s="408"/>
      <c r="H24" s="408"/>
      <c r="I24" s="408"/>
      <c r="J24" s="408"/>
      <c r="K24" s="452"/>
      <c r="L24" s="452"/>
      <c r="M24" s="452"/>
      <c r="N24" s="452"/>
      <c r="O24" s="452"/>
      <c r="P24" s="452"/>
      <c r="Q24" s="452"/>
      <c r="R24" s="452"/>
      <c r="S24" s="452"/>
      <c r="T24" s="452"/>
      <c r="U24" s="452"/>
      <c r="V24" s="452"/>
      <c r="W24" s="452"/>
      <c r="X24" s="452"/>
      <c r="Y24" s="452"/>
      <c r="Z24" s="452"/>
      <c r="AA24" s="452"/>
      <c r="AB24" s="452"/>
      <c r="AC24" s="452"/>
      <c r="AD24" s="452"/>
      <c r="AE24" s="452"/>
      <c r="AF24" s="452"/>
      <c r="AG24" s="452"/>
      <c r="AH24" s="452"/>
      <c r="AI24" s="452"/>
      <c r="AJ24" s="452"/>
      <c r="AK24" s="452"/>
      <c r="AL24" s="452"/>
      <c r="AM24" s="452"/>
      <c r="AN24" s="452"/>
    </row>
    <row r="25" spans="3:49" ht="17.25" hidden="1" customHeight="1">
      <c r="C25" s="409" t="str">
        <f t="shared" ref="C25:C31" si="4">$C$24</f>
        <v>－</v>
      </c>
      <c r="E25" s="2005" t="s">
        <v>105</v>
      </c>
      <c r="F25" s="1587" t="s">
        <v>859</v>
      </c>
      <c r="G25" s="1587"/>
      <c r="H25" s="1587"/>
      <c r="I25" s="1587"/>
      <c r="J25" s="1587"/>
      <c r="K25" s="1587"/>
      <c r="L25" s="1587"/>
      <c r="M25" s="1587"/>
      <c r="N25" s="1587"/>
      <c r="O25" s="1587"/>
      <c r="P25" s="1588"/>
      <c r="Q25" s="1780" t="str">
        <f>IF('様式7-1'!K45="","様式7-1に入力してください！！",'様式7-1'!K45)</f>
        <v>様式7-1に入力してください！！</v>
      </c>
      <c r="R25" s="1781"/>
      <c r="S25" s="1781"/>
      <c r="T25" s="1781"/>
      <c r="U25" s="1781"/>
      <c r="V25" s="1781"/>
      <c r="W25" s="1781"/>
      <c r="X25" s="1781"/>
      <c r="Y25" s="1781"/>
      <c r="Z25" s="1781"/>
      <c r="AA25" s="1781"/>
      <c r="AB25" s="1781"/>
      <c r="AC25" s="1781"/>
      <c r="AD25" s="1781"/>
      <c r="AE25" s="1781"/>
      <c r="AF25" s="1781"/>
      <c r="AG25" s="1781"/>
      <c r="AH25" s="1781"/>
      <c r="AI25" s="1781"/>
      <c r="AJ25" s="1781"/>
      <c r="AK25" s="1782"/>
      <c r="AL25" s="1658" t="s">
        <v>724</v>
      </c>
      <c r="AM25" s="1659"/>
      <c r="AN25" s="1660"/>
      <c r="AO25" s="485"/>
      <c r="AS25" s="461"/>
      <c r="AT25" s="461"/>
      <c r="AU25" s="469"/>
      <c r="AV25" s="546"/>
      <c r="AW25" s="546"/>
    </row>
    <row r="26" spans="3:49" ht="17.25" hidden="1" customHeight="1">
      <c r="C26" s="409" t="str">
        <f t="shared" si="4"/>
        <v>－</v>
      </c>
      <c r="E26" s="2047"/>
      <c r="F26" s="1758" t="s">
        <v>936</v>
      </c>
      <c r="G26" s="1758"/>
      <c r="H26" s="1758"/>
      <c r="I26" s="1758"/>
      <c r="J26" s="1758"/>
      <c r="K26" s="1758"/>
      <c r="L26" s="1758"/>
      <c r="M26" s="1758"/>
      <c r="N26" s="1758"/>
      <c r="O26" s="1758"/>
      <c r="P26" s="1758"/>
      <c r="Q26" s="1758"/>
      <c r="R26" s="1758"/>
      <c r="S26" s="1758"/>
      <c r="T26" s="1758"/>
      <c r="U26" s="1758"/>
      <c r="V26" s="1758"/>
      <c r="W26" s="1758"/>
      <c r="X26" s="1758"/>
      <c r="Y26" s="1758"/>
      <c r="Z26" s="1758"/>
      <c r="AA26" s="1758"/>
      <c r="AB26" s="1758"/>
      <c r="AC26" s="1758"/>
      <c r="AD26" s="1758"/>
      <c r="AE26" s="1758"/>
      <c r="AF26" s="1758"/>
      <c r="AG26" s="1758"/>
      <c r="AH26" s="1758"/>
      <c r="AI26" s="1758"/>
      <c r="AJ26" s="1758"/>
      <c r="AK26" s="1759"/>
      <c r="AL26" s="1661"/>
      <c r="AM26" s="1662"/>
      <c r="AN26" s="1663"/>
      <c r="AO26" s="485"/>
      <c r="AS26" s="471" t="s">
        <v>931</v>
      </c>
      <c r="AT26" s="471" t="s">
        <v>939</v>
      </c>
      <c r="AV26" s="468"/>
      <c r="AW26" s="468"/>
    </row>
    <row r="27" spans="3:49" ht="17.25" hidden="1" customHeight="1">
      <c r="C27" s="409" t="str">
        <f t="shared" si="4"/>
        <v>－</v>
      </c>
      <c r="E27" s="2047"/>
      <c r="F27" s="2046"/>
      <c r="G27" s="1881" t="s">
        <v>1235</v>
      </c>
      <c r="H27" s="1881"/>
      <c r="I27" s="1881"/>
      <c r="J27" s="1881"/>
      <c r="K27" s="1881"/>
      <c r="L27" s="1881"/>
      <c r="M27" s="1881"/>
      <c r="N27" s="1881"/>
      <c r="O27" s="1881"/>
      <c r="P27" s="1881"/>
      <c r="Q27" s="1685"/>
      <c r="R27" s="1686"/>
      <c r="S27" s="1686"/>
      <c r="T27" s="1686"/>
      <c r="U27" s="1686"/>
      <c r="V27" s="1686"/>
      <c r="W27" s="1686"/>
      <c r="X27" s="1686"/>
      <c r="Y27" s="1686"/>
      <c r="Z27" s="1686"/>
      <c r="AA27" s="1686"/>
      <c r="AB27" s="1686"/>
      <c r="AC27" s="547"/>
      <c r="AD27" s="463" t="s">
        <v>1043</v>
      </c>
      <c r="AE27" s="778"/>
      <c r="AF27" s="778"/>
      <c r="AG27" s="778"/>
      <c r="AH27" s="778"/>
      <c r="AI27" s="778"/>
      <c r="AJ27" s="778"/>
      <c r="AK27" s="779"/>
      <c r="AL27" s="2034" t="str">
        <f>IF(AS27="×","未入力",IF(AT27="○","Ａ","Ｅ"))</f>
        <v>未入力</v>
      </c>
      <c r="AM27" s="2035"/>
      <c r="AN27" s="2036"/>
      <c r="AO27" s="493"/>
      <c r="AS27" s="487" t="str">
        <f>IF(Q27="","×","○")</f>
        <v>×</v>
      </c>
      <c r="AT27" s="488" t="str">
        <f>IF(Q27="該当あり","○","×")</f>
        <v>×</v>
      </c>
      <c r="AV27" s="468"/>
      <c r="AW27" s="468"/>
    </row>
    <row r="28" spans="3:49" ht="17.25" hidden="1" customHeight="1">
      <c r="C28" s="409" t="str">
        <f t="shared" si="4"/>
        <v>－</v>
      </c>
      <c r="E28" s="2047"/>
      <c r="F28" s="2046"/>
      <c r="G28" s="1881" t="s">
        <v>1236</v>
      </c>
      <c r="H28" s="1881"/>
      <c r="I28" s="1881"/>
      <c r="J28" s="1881"/>
      <c r="K28" s="1881"/>
      <c r="L28" s="1881"/>
      <c r="M28" s="1881"/>
      <c r="N28" s="1881"/>
      <c r="O28" s="1881"/>
      <c r="P28" s="1881"/>
      <c r="Q28" s="1685"/>
      <c r="R28" s="1686"/>
      <c r="S28" s="1686"/>
      <c r="T28" s="1686"/>
      <c r="U28" s="1686"/>
      <c r="V28" s="1686"/>
      <c r="W28" s="1686"/>
      <c r="X28" s="1686"/>
      <c r="Y28" s="1686"/>
      <c r="Z28" s="1686"/>
      <c r="AA28" s="1686"/>
      <c r="AB28" s="1686"/>
      <c r="AC28" s="547"/>
      <c r="AD28" s="463" t="s">
        <v>1043</v>
      </c>
      <c r="AE28" s="778"/>
      <c r="AF28" s="778"/>
      <c r="AG28" s="778"/>
      <c r="AH28" s="778"/>
      <c r="AI28" s="778"/>
      <c r="AJ28" s="778"/>
      <c r="AK28" s="779"/>
      <c r="AL28" s="2034" t="str">
        <f t="shared" ref="AL28:AL30" si="5">IF(AS28="×","未入力",IF(AT28="○","Ａ","Ｅ"))</f>
        <v>未入力</v>
      </c>
      <c r="AM28" s="2035"/>
      <c r="AN28" s="2036"/>
      <c r="AO28" s="493"/>
      <c r="AS28" s="487" t="str">
        <f t="shared" ref="AS28:AS30" si="6">IF(Q28="","×","○")</f>
        <v>×</v>
      </c>
      <c r="AT28" s="488" t="str">
        <f t="shared" ref="AT28:AT30" si="7">IF(Q28="該当あり","○","×")</f>
        <v>×</v>
      </c>
      <c r="AV28" s="468"/>
      <c r="AW28" s="468"/>
    </row>
    <row r="29" spans="3:49" ht="17.25" hidden="1" customHeight="1">
      <c r="C29" s="409" t="str">
        <f t="shared" si="4"/>
        <v>－</v>
      </c>
      <c r="E29" s="2047"/>
      <c r="F29" s="2046"/>
      <c r="G29" s="1881" t="s">
        <v>1237</v>
      </c>
      <c r="H29" s="1881"/>
      <c r="I29" s="1881"/>
      <c r="J29" s="1881"/>
      <c r="K29" s="1881"/>
      <c r="L29" s="1881"/>
      <c r="M29" s="1881"/>
      <c r="N29" s="1881"/>
      <c r="O29" s="1881"/>
      <c r="P29" s="1881"/>
      <c r="Q29" s="1685"/>
      <c r="R29" s="1686"/>
      <c r="S29" s="1686"/>
      <c r="T29" s="1686"/>
      <c r="U29" s="1686"/>
      <c r="V29" s="1686"/>
      <c r="W29" s="1686"/>
      <c r="X29" s="1686"/>
      <c r="Y29" s="1686"/>
      <c r="Z29" s="1686"/>
      <c r="AA29" s="1686"/>
      <c r="AB29" s="1686"/>
      <c r="AC29" s="547"/>
      <c r="AD29" s="463" t="s">
        <v>1043</v>
      </c>
      <c r="AE29" s="778"/>
      <c r="AF29" s="778"/>
      <c r="AG29" s="778"/>
      <c r="AH29" s="778"/>
      <c r="AI29" s="778"/>
      <c r="AJ29" s="778"/>
      <c r="AK29" s="779"/>
      <c r="AL29" s="2034" t="str">
        <f t="shared" si="5"/>
        <v>未入力</v>
      </c>
      <c r="AM29" s="2035"/>
      <c r="AN29" s="2036"/>
      <c r="AO29" s="493"/>
      <c r="AS29" s="487" t="str">
        <f t="shared" si="6"/>
        <v>×</v>
      </c>
      <c r="AT29" s="488" t="str">
        <f t="shared" si="7"/>
        <v>×</v>
      </c>
      <c r="AU29" s="455"/>
      <c r="AV29" s="548"/>
      <c r="AW29" s="548"/>
    </row>
    <row r="30" spans="3:49" ht="17.25" hidden="1" customHeight="1">
      <c r="C30" s="409" t="str">
        <f t="shared" si="4"/>
        <v>－</v>
      </c>
      <c r="E30" s="2007"/>
      <c r="F30" s="2007"/>
      <c r="G30" s="1881" t="s">
        <v>1238</v>
      </c>
      <c r="H30" s="1881"/>
      <c r="I30" s="1881"/>
      <c r="J30" s="1881"/>
      <c r="K30" s="1881"/>
      <c r="L30" s="1881"/>
      <c r="M30" s="1881"/>
      <c r="N30" s="1881"/>
      <c r="O30" s="1881"/>
      <c r="P30" s="1881"/>
      <c r="Q30" s="1685"/>
      <c r="R30" s="1686"/>
      <c r="S30" s="1686"/>
      <c r="T30" s="1686"/>
      <c r="U30" s="1686"/>
      <c r="V30" s="1686"/>
      <c r="W30" s="1686"/>
      <c r="X30" s="1686"/>
      <c r="Y30" s="1686"/>
      <c r="Z30" s="1686"/>
      <c r="AA30" s="1686"/>
      <c r="AB30" s="1686"/>
      <c r="AC30" s="547"/>
      <c r="AD30" s="463" t="s">
        <v>1043</v>
      </c>
      <c r="AE30" s="778"/>
      <c r="AF30" s="778"/>
      <c r="AG30" s="778"/>
      <c r="AH30" s="778"/>
      <c r="AI30" s="778"/>
      <c r="AJ30" s="778"/>
      <c r="AK30" s="779"/>
      <c r="AL30" s="2037" t="str">
        <f t="shared" si="5"/>
        <v>未入力</v>
      </c>
      <c r="AM30" s="2038"/>
      <c r="AN30" s="2039"/>
      <c r="AO30" s="493"/>
      <c r="AS30" s="487" t="str">
        <f t="shared" si="6"/>
        <v>×</v>
      </c>
      <c r="AT30" s="488" t="str">
        <f t="shared" si="7"/>
        <v>×</v>
      </c>
      <c r="AU30" s="455"/>
      <c r="AV30" s="548"/>
      <c r="AW30" s="548"/>
    </row>
    <row r="31" spans="3:49" s="455" customFormat="1" ht="13.5" hidden="1" customHeight="1" thickBot="1">
      <c r="C31" s="409" t="str">
        <f t="shared" si="4"/>
        <v>－</v>
      </c>
      <c r="E31" s="408"/>
      <c r="F31" s="408"/>
      <c r="G31" s="408"/>
      <c r="H31" s="408"/>
      <c r="I31" s="408"/>
      <c r="J31" s="408"/>
      <c r="K31" s="453"/>
      <c r="L31" s="453"/>
      <c r="M31" s="453"/>
      <c r="N31" s="453"/>
      <c r="O31" s="453"/>
      <c r="P31" s="453"/>
      <c r="Q31" s="453"/>
      <c r="R31" s="453"/>
      <c r="S31" s="453"/>
      <c r="T31" s="453"/>
      <c r="U31" s="453"/>
      <c r="V31" s="453"/>
      <c r="W31" s="453"/>
      <c r="X31" s="453"/>
      <c r="Y31" s="453"/>
      <c r="Z31" s="453"/>
      <c r="AA31" s="456"/>
      <c r="AB31" s="427"/>
      <c r="AC31" s="427"/>
      <c r="AD31" s="427"/>
      <c r="AE31" s="427"/>
      <c r="AF31" s="396"/>
      <c r="AG31" s="427"/>
      <c r="AH31" s="405"/>
      <c r="AI31" s="485"/>
      <c r="AJ31" s="485"/>
      <c r="AK31" s="485"/>
      <c r="AL31" s="485"/>
      <c r="AM31" s="456"/>
      <c r="AN31" s="456"/>
    </row>
    <row r="32" spans="3:49" ht="14.25" hidden="1" thickBot="1">
      <c r="C32" s="494" t="str">
        <f>IF(C5="－","－",IF(OR(①入力票!C10="単体",①入力票!C10="単体または２社ＪＶ",①入力票!C10="２社ＪＶ"),"－","○"))</f>
        <v>－</v>
      </c>
      <c r="E32" s="452" t="s">
        <v>756</v>
      </c>
      <c r="F32" s="408"/>
      <c r="G32" s="408"/>
      <c r="H32" s="408"/>
      <c r="I32" s="408"/>
      <c r="J32" s="408"/>
      <c r="K32" s="452"/>
      <c r="L32" s="452"/>
      <c r="M32" s="452"/>
      <c r="N32" s="452"/>
      <c r="O32" s="452"/>
      <c r="P32" s="452"/>
      <c r="Q32" s="452"/>
      <c r="R32" s="452"/>
      <c r="S32" s="452"/>
      <c r="T32" s="452"/>
      <c r="U32" s="452"/>
      <c r="V32" s="452"/>
      <c r="W32" s="452"/>
      <c r="X32" s="452"/>
      <c r="Y32" s="452"/>
      <c r="Z32" s="452"/>
      <c r="AA32" s="452"/>
      <c r="AB32" s="452"/>
      <c r="AC32" s="452"/>
      <c r="AD32" s="452"/>
      <c r="AE32" s="452"/>
      <c r="AF32" s="452"/>
      <c r="AG32" s="452"/>
      <c r="AH32" s="452"/>
      <c r="AI32" s="452"/>
      <c r="AJ32" s="452"/>
      <c r="AK32" s="452"/>
      <c r="AL32" s="452"/>
      <c r="AM32" s="452"/>
      <c r="AN32" s="452"/>
    </row>
    <row r="33" spans="3:49" ht="17.25" hidden="1" customHeight="1">
      <c r="C33" s="409" t="str">
        <f t="shared" ref="C33:C39" si="8">$C$32</f>
        <v>－</v>
      </c>
      <c r="E33" s="2005" t="s">
        <v>106</v>
      </c>
      <c r="F33" s="1587" t="s">
        <v>937</v>
      </c>
      <c r="G33" s="1587"/>
      <c r="H33" s="1587"/>
      <c r="I33" s="1587"/>
      <c r="J33" s="1587"/>
      <c r="K33" s="1587"/>
      <c r="L33" s="1587"/>
      <c r="M33" s="1587"/>
      <c r="N33" s="1587"/>
      <c r="O33" s="1587"/>
      <c r="P33" s="1588"/>
      <c r="Q33" s="1780" t="str">
        <f>IF('様式7-1'!K71="","様式7-1に入力してください！！",'様式7-1'!K71)</f>
        <v>様式7-1に入力してください！！</v>
      </c>
      <c r="R33" s="1781"/>
      <c r="S33" s="1781"/>
      <c r="T33" s="1781"/>
      <c r="U33" s="1781"/>
      <c r="V33" s="1781"/>
      <c r="W33" s="1781"/>
      <c r="X33" s="1781"/>
      <c r="Y33" s="1781"/>
      <c r="Z33" s="1781"/>
      <c r="AA33" s="1781"/>
      <c r="AB33" s="1781"/>
      <c r="AC33" s="1781"/>
      <c r="AD33" s="1781"/>
      <c r="AE33" s="1781"/>
      <c r="AF33" s="1781"/>
      <c r="AG33" s="1781"/>
      <c r="AH33" s="1781"/>
      <c r="AI33" s="1781"/>
      <c r="AJ33" s="1781"/>
      <c r="AK33" s="1782"/>
      <c r="AL33" s="1658" t="s">
        <v>724</v>
      </c>
      <c r="AM33" s="1659"/>
      <c r="AN33" s="1660"/>
      <c r="AO33" s="485"/>
      <c r="AS33" s="461"/>
      <c r="AT33" s="461"/>
      <c r="AU33" s="469"/>
      <c r="AV33" s="546"/>
      <c r="AW33" s="546"/>
    </row>
    <row r="34" spans="3:49" ht="17.25" hidden="1" customHeight="1">
      <c r="C34" s="409" t="str">
        <f t="shared" si="8"/>
        <v>－</v>
      </c>
      <c r="E34" s="2047"/>
      <c r="F34" s="1758" t="s">
        <v>936</v>
      </c>
      <c r="G34" s="1758"/>
      <c r="H34" s="1758"/>
      <c r="I34" s="1758"/>
      <c r="J34" s="1758"/>
      <c r="K34" s="1758"/>
      <c r="L34" s="1758"/>
      <c r="M34" s="1758"/>
      <c r="N34" s="1758"/>
      <c r="O34" s="1758"/>
      <c r="P34" s="1758"/>
      <c r="Q34" s="1758"/>
      <c r="R34" s="1758"/>
      <c r="S34" s="1758"/>
      <c r="T34" s="1758"/>
      <c r="U34" s="1758"/>
      <c r="V34" s="1758"/>
      <c r="W34" s="1758"/>
      <c r="X34" s="1758"/>
      <c r="Y34" s="1758"/>
      <c r="Z34" s="1758"/>
      <c r="AA34" s="1758"/>
      <c r="AB34" s="1758"/>
      <c r="AC34" s="1758"/>
      <c r="AD34" s="1758"/>
      <c r="AE34" s="1758"/>
      <c r="AF34" s="1758"/>
      <c r="AG34" s="1758"/>
      <c r="AH34" s="1758"/>
      <c r="AI34" s="1758"/>
      <c r="AJ34" s="1758"/>
      <c r="AK34" s="1759"/>
      <c r="AL34" s="1661"/>
      <c r="AM34" s="1662"/>
      <c r="AN34" s="1663"/>
      <c r="AO34" s="485"/>
      <c r="AS34" s="471" t="s">
        <v>931</v>
      </c>
      <c r="AT34" s="471" t="s">
        <v>939</v>
      </c>
      <c r="AV34" s="468"/>
      <c r="AW34" s="468"/>
    </row>
    <row r="35" spans="3:49" ht="17.25" hidden="1" customHeight="1">
      <c r="C35" s="409" t="str">
        <f t="shared" si="8"/>
        <v>－</v>
      </c>
      <c r="E35" s="2047"/>
      <c r="F35" s="2046"/>
      <c r="G35" s="1881" t="s">
        <v>1235</v>
      </c>
      <c r="H35" s="1881"/>
      <c r="I35" s="1881"/>
      <c r="J35" s="1881"/>
      <c r="K35" s="1881"/>
      <c r="L35" s="1881"/>
      <c r="M35" s="1881"/>
      <c r="N35" s="1881"/>
      <c r="O35" s="1881"/>
      <c r="P35" s="1881"/>
      <c r="Q35" s="1685"/>
      <c r="R35" s="1686"/>
      <c r="S35" s="1686"/>
      <c r="T35" s="1686"/>
      <c r="U35" s="1686"/>
      <c r="V35" s="1686"/>
      <c r="W35" s="1686"/>
      <c r="X35" s="1686"/>
      <c r="Y35" s="1686"/>
      <c r="Z35" s="1686"/>
      <c r="AA35" s="1686"/>
      <c r="AB35" s="1686"/>
      <c r="AC35" s="547"/>
      <c r="AD35" s="463" t="s">
        <v>1043</v>
      </c>
      <c r="AE35" s="778"/>
      <c r="AF35" s="778"/>
      <c r="AG35" s="778"/>
      <c r="AH35" s="778"/>
      <c r="AI35" s="778"/>
      <c r="AJ35" s="778"/>
      <c r="AK35" s="779"/>
      <c r="AL35" s="2034" t="str">
        <f>IF(AS35="×","未入力",IF(AT35="○","Ａ","Ｅ"))</f>
        <v>未入力</v>
      </c>
      <c r="AM35" s="2035"/>
      <c r="AN35" s="2036"/>
      <c r="AO35" s="493"/>
      <c r="AS35" s="487" t="str">
        <f>IF(Q35="","×","○")</f>
        <v>×</v>
      </c>
      <c r="AT35" s="488" t="str">
        <f>IF(Q35="該当あり","○","×")</f>
        <v>×</v>
      </c>
      <c r="AV35" s="468"/>
      <c r="AW35" s="468"/>
    </row>
    <row r="36" spans="3:49" ht="17.25" hidden="1" customHeight="1">
      <c r="C36" s="409" t="str">
        <f t="shared" si="8"/>
        <v>－</v>
      </c>
      <c r="E36" s="2047"/>
      <c r="F36" s="2046"/>
      <c r="G36" s="1881" t="s">
        <v>1236</v>
      </c>
      <c r="H36" s="1881"/>
      <c r="I36" s="1881"/>
      <c r="J36" s="1881"/>
      <c r="K36" s="1881"/>
      <c r="L36" s="1881"/>
      <c r="M36" s="1881"/>
      <c r="N36" s="1881"/>
      <c r="O36" s="1881"/>
      <c r="P36" s="1881"/>
      <c r="Q36" s="1685"/>
      <c r="R36" s="1686"/>
      <c r="S36" s="1686"/>
      <c r="T36" s="1686"/>
      <c r="U36" s="1686"/>
      <c r="V36" s="1686"/>
      <c r="W36" s="1686"/>
      <c r="X36" s="1686"/>
      <c r="Y36" s="1686"/>
      <c r="Z36" s="1686"/>
      <c r="AA36" s="1686"/>
      <c r="AB36" s="1686"/>
      <c r="AC36" s="547"/>
      <c r="AD36" s="463" t="s">
        <v>1043</v>
      </c>
      <c r="AE36" s="778"/>
      <c r="AF36" s="778"/>
      <c r="AG36" s="778"/>
      <c r="AH36" s="778"/>
      <c r="AI36" s="778"/>
      <c r="AJ36" s="778"/>
      <c r="AK36" s="779"/>
      <c r="AL36" s="2034" t="str">
        <f t="shared" ref="AL36:AL38" si="9">IF(AS36="×","未入力",IF(AT36="○","Ａ","Ｅ"))</f>
        <v>未入力</v>
      </c>
      <c r="AM36" s="2035"/>
      <c r="AN36" s="2036"/>
      <c r="AO36" s="493"/>
      <c r="AS36" s="487" t="str">
        <f t="shared" ref="AS36:AS38" si="10">IF(Q36="","×","○")</f>
        <v>×</v>
      </c>
      <c r="AT36" s="488" t="str">
        <f t="shared" ref="AT36:AT38" si="11">IF(Q36="該当あり","○","×")</f>
        <v>×</v>
      </c>
      <c r="AV36" s="468"/>
      <c r="AW36" s="468"/>
    </row>
    <row r="37" spans="3:49" ht="17.25" hidden="1" customHeight="1">
      <c r="C37" s="409" t="str">
        <f t="shared" si="8"/>
        <v>－</v>
      </c>
      <c r="E37" s="2047"/>
      <c r="F37" s="2046"/>
      <c r="G37" s="1881" t="s">
        <v>1237</v>
      </c>
      <c r="H37" s="1881"/>
      <c r="I37" s="1881"/>
      <c r="J37" s="1881"/>
      <c r="K37" s="1881"/>
      <c r="L37" s="1881"/>
      <c r="M37" s="1881"/>
      <c r="N37" s="1881"/>
      <c r="O37" s="1881"/>
      <c r="P37" s="1881"/>
      <c r="Q37" s="1685"/>
      <c r="R37" s="1686"/>
      <c r="S37" s="1686"/>
      <c r="T37" s="1686"/>
      <c r="U37" s="1686"/>
      <c r="V37" s="1686"/>
      <c r="W37" s="1686"/>
      <c r="X37" s="1686"/>
      <c r="Y37" s="1686"/>
      <c r="Z37" s="1686"/>
      <c r="AA37" s="1686"/>
      <c r="AB37" s="1686"/>
      <c r="AC37" s="547"/>
      <c r="AD37" s="463" t="s">
        <v>1043</v>
      </c>
      <c r="AE37" s="778"/>
      <c r="AF37" s="778"/>
      <c r="AG37" s="778"/>
      <c r="AH37" s="778"/>
      <c r="AI37" s="778"/>
      <c r="AJ37" s="778"/>
      <c r="AK37" s="779"/>
      <c r="AL37" s="2034" t="str">
        <f t="shared" si="9"/>
        <v>未入力</v>
      </c>
      <c r="AM37" s="2035"/>
      <c r="AN37" s="2036"/>
      <c r="AO37" s="493"/>
      <c r="AS37" s="487" t="str">
        <f t="shared" si="10"/>
        <v>×</v>
      </c>
      <c r="AT37" s="488" t="str">
        <f t="shared" si="11"/>
        <v>×</v>
      </c>
      <c r="AU37" s="455"/>
      <c r="AV37" s="548"/>
      <c r="AW37" s="548"/>
    </row>
    <row r="38" spans="3:49" ht="17.25" hidden="1" customHeight="1">
      <c r="C38" s="409" t="str">
        <f t="shared" si="8"/>
        <v>－</v>
      </c>
      <c r="E38" s="2007"/>
      <c r="F38" s="2007"/>
      <c r="G38" s="1881" t="s">
        <v>1238</v>
      </c>
      <c r="H38" s="1881"/>
      <c r="I38" s="1881"/>
      <c r="J38" s="1881"/>
      <c r="K38" s="1881"/>
      <c r="L38" s="1881"/>
      <c r="M38" s="1881"/>
      <c r="N38" s="1881"/>
      <c r="O38" s="1881"/>
      <c r="P38" s="1881"/>
      <c r="Q38" s="1685"/>
      <c r="R38" s="1686"/>
      <c r="S38" s="1686"/>
      <c r="T38" s="1686"/>
      <c r="U38" s="1686"/>
      <c r="V38" s="1686"/>
      <c r="W38" s="1686"/>
      <c r="X38" s="1686"/>
      <c r="Y38" s="1686"/>
      <c r="Z38" s="1686"/>
      <c r="AA38" s="1686"/>
      <c r="AB38" s="1686"/>
      <c r="AC38" s="547"/>
      <c r="AD38" s="463" t="s">
        <v>1043</v>
      </c>
      <c r="AE38" s="778"/>
      <c r="AF38" s="778"/>
      <c r="AG38" s="778"/>
      <c r="AH38" s="778"/>
      <c r="AI38" s="778"/>
      <c r="AJ38" s="778"/>
      <c r="AK38" s="779"/>
      <c r="AL38" s="2037" t="str">
        <f t="shared" si="9"/>
        <v>未入力</v>
      </c>
      <c r="AM38" s="2038"/>
      <c r="AN38" s="2039"/>
      <c r="AO38" s="493"/>
      <c r="AS38" s="487" t="str">
        <f t="shared" si="10"/>
        <v>×</v>
      </c>
      <c r="AT38" s="488" t="str">
        <f t="shared" si="11"/>
        <v>×</v>
      </c>
      <c r="AU38" s="455"/>
      <c r="AV38" s="548"/>
      <c r="AW38" s="548"/>
    </row>
    <row r="39" spans="3:49" s="455" customFormat="1" ht="13.5" hidden="1" customHeight="1" thickBot="1">
      <c r="C39" s="409" t="str">
        <f t="shared" si="8"/>
        <v>－</v>
      </c>
      <c r="E39" s="408"/>
      <c r="F39" s="408"/>
      <c r="G39" s="408"/>
      <c r="H39" s="408"/>
      <c r="I39" s="408"/>
      <c r="J39" s="408"/>
      <c r="K39" s="453"/>
      <c r="L39" s="453"/>
      <c r="M39" s="453"/>
      <c r="N39" s="453"/>
      <c r="O39" s="453"/>
      <c r="P39" s="453"/>
      <c r="Q39" s="453"/>
      <c r="R39" s="453"/>
      <c r="S39" s="453"/>
      <c r="T39" s="453"/>
      <c r="U39" s="453"/>
      <c r="V39" s="453"/>
      <c r="W39" s="453"/>
      <c r="X39" s="453"/>
      <c r="Y39" s="453"/>
      <c r="Z39" s="453"/>
      <c r="AA39" s="456"/>
      <c r="AB39" s="427"/>
      <c r="AC39" s="427"/>
      <c r="AD39" s="427"/>
      <c r="AE39" s="427"/>
      <c r="AF39" s="396"/>
      <c r="AG39" s="427"/>
      <c r="AH39" s="405"/>
      <c r="AI39" s="485"/>
      <c r="AJ39" s="485"/>
      <c r="AK39" s="485"/>
      <c r="AL39" s="485"/>
      <c r="AM39" s="456"/>
      <c r="AN39" s="456"/>
    </row>
    <row r="40" spans="3:49" ht="14.25" hidden="1" thickBot="1">
      <c r="C40" s="494" t="str">
        <f>IF(C5="－","－",IF(OR(①入力票!C10="４社ＪＶ",①入力票!C10="５社ＪＶ"),"○","－"))</f>
        <v>－</v>
      </c>
      <c r="E40" s="452" t="s">
        <v>756</v>
      </c>
      <c r="F40" s="408"/>
      <c r="G40" s="408"/>
      <c r="H40" s="408"/>
      <c r="I40" s="408"/>
      <c r="J40" s="408"/>
      <c r="K40" s="452"/>
      <c r="L40" s="452"/>
      <c r="M40" s="452"/>
      <c r="N40" s="452"/>
      <c r="O40" s="452"/>
      <c r="P40" s="452"/>
      <c r="Q40" s="452"/>
      <c r="R40" s="452"/>
      <c r="S40" s="452"/>
      <c r="T40" s="452"/>
      <c r="U40" s="452"/>
      <c r="V40" s="452"/>
      <c r="W40" s="452"/>
      <c r="X40" s="452"/>
      <c r="Y40" s="452"/>
      <c r="Z40" s="452"/>
      <c r="AA40" s="452"/>
      <c r="AB40" s="452"/>
      <c r="AC40" s="452"/>
      <c r="AD40" s="452"/>
      <c r="AE40" s="452"/>
      <c r="AF40" s="452"/>
      <c r="AG40" s="452"/>
      <c r="AH40" s="452"/>
      <c r="AI40" s="452"/>
      <c r="AJ40" s="452"/>
      <c r="AK40" s="452"/>
      <c r="AL40" s="452"/>
      <c r="AM40" s="452"/>
      <c r="AN40" s="452"/>
    </row>
    <row r="41" spans="3:49" ht="17.25" hidden="1" customHeight="1">
      <c r="C41" s="409" t="str">
        <f t="shared" ref="C41:C47" si="12">$C$40</f>
        <v>－</v>
      </c>
      <c r="E41" s="2005" t="s">
        <v>938</v>
      </c>
      <c r="F41" s="1587" t="s">
        <v>859</v>
      </c>
      <c r="G41" s="1587"/>
      <c r="H41" s="1587"/>
      <c r="I41" s="1587"/>
      <c r="J41" s="1587"/>
      <c r="K41" s="1587"/>
      <c r="L41" s="1587"/>
      <c r="M41" s="1587"/>
      <c r="N41" s="1587"/>
      <c r="O41" s="1587"/>
      <c r="P41" s="1588"/>
      <c r="Q41" s="1780" t="str">
        <f>IF('様式7-1'!K97="","様式7-1に入力してください！！",'様式7-1'!K97)</f>
        <v>様式7-1に入力してください！！</v>
      </c>
      <c r="R41" s="1781"/>
      <c r="S41" s="1781"/>
      <c r="T41" s="1781"/>
      <c r="U41" s="1781"/>
      <c r="V41" s="1781"/>
      <c r="W41" s="1781"/>
      <c r="X41" s="1781"/>
      <c r="Y41" s="1781"/>
      <c r="Z41" s="1781"/>
      <c r="AA41" s="1781"/>
      <c r="AB41" s="1781"/>
      <c r="AC41" s="1781"/>
      <c r="AD41" s="1781"/>
      <c r="AE41" s="1781"/>
      <c r="AF41" s="1781"/>
      <c r="AG41" s="1781"/>
      <c r="AH41" s="1781"/>
      <c r="AI41" s="1781"/>
      <c r="AJ41" s="1781"/>
      <c r="AK41" s="1782"/>
      <c r="AL41" s="1658" t="s">
        <v>724</v>
      </c>
      <c r="AM41" s="1659"/>
      <c r="AN41" s="1660"/>
      <c r="AO41" s="485"/>
      <c r="AS41" s="461"/>
      <c r="AT41" s="461"/>
      <c r="AU41" s="469"/>
      <c r="AV41" s="546"/>
      <c r="AW41" s="546"/>
    </row>
    <row r="42" spans="3:49" ht="17.25" hidden="1" customHeight="1">
      <c r="C42" s="409" t="str">
        <f t="shared" si="12"/>
        <v>－</v>
      </c>
      <c r="E42" s="2047"/>
      <c r="F42" s="1758" t="s">
        <v>936</v>
      </c>
      <c r="G42" s="1758"/>
      <c r="H42" s="1758"/>
      <c r="I42" s="1758"/>
      <c r="J42" s="1758"/>
      <c r="K42" s="1758"/>
      <c r="L42" s="1758"/>
      <c r="M42" s="1758"/>
      <c r="N42" s="1758"/>
      <c r="O42" s="1758"/>
      <c r="P42" s="1758"/>
      <c r="Q42" s="1758"/>
      <c r="R42" s="1758"/>
      <c r="S42" s="1758"/>
      <c r="T42" s="1758"/>
      <c r="U42" s="1758"/>
      <c r="V42" s="1758"/>
      <c r="W42" s="1758"/>
      <c r="X42" s="1758"/>
      <c r="Y42" s="1758"/>
      <c r="Z42" s="1758"/>
      <c r="AA42" s="1758"/>
      <c r="AB42" s="1758"/>
      <c r="AC42" s="1758"/>
      <c r="AD42" s="1758"/>
      <c r="AE42" s="1758"/>
      <c r="AF42" s="1758"/>
      <c r="AG42" s="1758"/>
      <c r="AH42" s="1758"/>
      <c r="AI42" s="1758"/>
      <c r="AJ42" s="1758"/>
      <c r="AK42" s="1759"/>
      <c r="AL42" s="1661"/>
      <c r="AM42" s="1662"/>
      <c r="AN42" s="1663"/>
      <c r="AO42" s="485"/>
      <c r="AS42" s="471" t="s">
        <v>931</v>
      </c>
      <c r="AT42" s="471" t="s">
        <v>939</v>
      </c>
      <c r="AV42" s="468"/>
      <c r="AW42" s="468"/>
    </row>
    <row r="43" spans="3:49" ht="17.25" hidden="1" customHeight="1">
      <c r="C43" s="409" t="str">
        <f t="shared" si="12"/>
        <v>－</v>
      </c>
      <c r="E43" s="2047"/>
      <c r="F43" s="2046"/>
      <c r="G43" s="1881" t="s">
        <v>1235</v>
      </c>
      <c r="H43" s="1881"/>
      <c r="I43" s="1881"/>
      <c r="J43" s="1881"/>
      <c r="K43" s="1881"/>
      <c r="L43" s="1881"/>
      <c r="M43" s="1881"/>
      <c r="N43" s="1881"/>
      <c r="O43" s="1881"/>
      <c r="P43" s="1881"/>
      <c r="Q43" s="1685"/>
      <c r="R43" s="1686"/>
      <c r="S43" s="1686"/>
      <c r="T43" s="1686"/>
      <c r="U43" s="1686"/>
      <c r="V43" s="1686"/>
      <c r="W43" s="1686"/>
      <c r="X43" s="1686"/>
      <c r="Y43" s="1686"/>
      <c r="Z43" s="1686"/>
      <c r="AA43" s="1686"/>
      <c r="AB43" s="1686"/>
      <c r="AC43" s="547"/>
      <c r="AD43" s="463" t="s">
        <v>1043</v>
      </c>
      <c r="AE43" s="778"/>
      <c r="AF43" s="778"/>
      <c r="AG43" s="778"/>
      <c r="AH43" s="778"/>
      <c r="AI43" s="778"/>
      <c r="AJ43" s="778"/>
      <c r="AK43" s="779"/>
      <c r="AL43" s="2034" t="str">
        <f>IF(AS43="×","未入力",IF(AT43="○","Ａ","Ｅ"))</f>
        <v>未入力</v>
      </c>
      <c r="AM43" s="2035"/>
      <c r="AN43" s="2036"/>
      <c r="AO43" s="493"/>
      <c r="AS43" s="487" t="str">
        <f>IF(Q43="","×","○")</f>
        <v>×</v>
      </c>
      <c r="AT43" s="488" t="str">
        <f>IF(Q43="該当あり","○","×")</f>
        <v>×</v>
      </c>
      <c r="AV43" s="468"/>
      <c r="AW43" s="468"/>
    </row>
    <row r="44" spans="3:49" ht="17.25" hidden="1" customHeight="1">
      <c r="C44" s="409" t="str">
        <f t="shared" si="12"/>
        <v>－</v>
      </c>
      <c r="E44" s="2047"/>
      <c r="F44" s="2046"/>
      <c r="G44" s="1881" t="s">
        <v>1236</v>
      </c>
      <c r="H44" s="1881"/>
      <c r="I44" s="1881"/>
      <c r="J44" s="1881"/>
      <c r="K44" s="1881"/>
      <c r="L44" s="1881"/>
      <c r="M44" s="1881"/>
      <c r="N44" s="1881"/>
      <c r="O44" s="1881"/>
      <c r="P44" s="1881"/>
      <c r="Q44" s="1685"/>
      <c r="R44" s="1686"/>
      <c r="S44" s="1686"/>
      <c r="T44" s="1686"/>
      <c r="U44" s="1686"/>
      <c r="V44" s="1686"/>
      <c r="W44" s="1686"/>
      <c r="X44" s="1686"/>
      <c r="Y44" s="1686"/>
      <c r="Z44" s="1686"/>
      <c r="AA44" s="1686"/>
      <c r="AB44" s="1686"/>
      <c r="AC44" s="547"/>
      <c r="AD44" s="463" t="s">
        <v>1043</v>
      </c>
      <c r="AE44" s="778"/>
      <c r="AF44" s="778"/>
      <c r="AG44" s="778"/>
      <c r="AH44" s="778"/>
      <c r="AI44" s="778"/>
      <c r="AJ44" s="778"/>
      <c r="AK44" s="779"/>
      <c r="AL44" s="2034" t="str">
        <f t="shared" ref="AL44:AL46" si="13">IF(AS44="×","未入力",IF(AT44="○","Ａ","Ｅ"))</f>
        <v>未入力</v>
      </c>
      <c r="AM44" s="2035"/>
      <c r="AN44" s="2036"/>
      <c r="AO44" s="493"/>
      <c r="AS44" s="487" t="str">
        <f t="shared" ref="AS44:AS46" si="14">IF(Q44="","×","○")</f>
        <v>×</v>
      </c>
      <c r="AT44" s="488" t="str">
        <f t="shared" ref="AT44:AT46" si="15">IF(Q44="該当あり","○","×")</f>
        <v>×</v>
      </c>
      <c r="AV44" s="468"/>
      <c r="AW44" s="468"/>
    </row>
    <row r="45" spans="3:49" ht="17.25" hidden="1" customHeight="1">
      <c r="C45" s="409" t="str">
        <f t="shared" si="12"/>
        <v>－</v>
      </c>
      <c r="E45" s="2047"/>
      <c r="F45" s="2046"/>
      <c r="G45" s="1881" t="s">
        <v>1237</v>
      </c>
      <c r="H45" s="1881"/>
      <c r="I45" s="1881"/>
      <c r="J45" s="1881"/>
      <c r="K45" s="1881"/>
      <c r="L45" s="1881"/>
      <c r="M45" s="1881"/>
      <c r="N45" s="1881"/>
      <c r="O45" s="1881"/>
      <c r="P45" s="1881"/>
      <c r="Q45" s="1685"/>
      <c r="R45" s="1686"/>
      <c r="S45" s="1686"/>
      <c r="T45" s="1686"/>
      <c r="U45" s="1686"/>
      <c r="V45" s="1686"/>
      <c r="W45" s="1686"/>
      <c r="X45" s="1686"/>
      <c r="Y45" s="1686"/>
      <c r="Z45" s="1686"/>
      <c r="AA45" s="1686"/>
      <c r="AB45" s="1686"/>
      <c r="AC45" s="547"/>
      <c r="AD45" s="463" t="s">
        <v>1043</v>
      </c>
      <c r="AE45" s="778"/>
      <c r="AF45" s="778"/>
      <c r="AG45" s="778"/>
      <c r="AH45" s="778"/>
      <c r="AI45" s="778"/>
      <c r="AJ45" s="778"/>
      <c r="AK45" s="779"/>
      <c r="AL45" s="2034" t="str">
        <f t="shared" si="13"/>
        <v>未入力</v>
      </c>
      <c r="AM45" s="2035"/>
      <c r="AN45" s="2036"/>
      <c r="AO45" s="493"/>
      <c r="AS45" s="487" t="str">
        <f t="shared" si="14"/>
        <v>×</v>
      </c>
      <c r="AT45" s="488" t="str">
        <f t="shared" si="15"/>
        <v>×</v>
      </c>
      <c r="AU45" s="455"/>
      <c r="AV45" s="548"/>
      <c r="AW45" s="548"/>
    </row>
    <row r="46" spans="3:49" ht="17.25" hidden="1" customHeight="1">
      <c r="C46" s="409" t="str">
        <f t="shared" si="12"/>
        <v>－</v>
      </c>
      <c r="E46" s="2007"/>
      <c r="F46" s="2007"/>
      <c r="G46" s="1881" t="s">
        <v>1238</v>
      </c>
      <c r="H46" s="1881"/>
      <c r="I46" s="1881"/>
      <c r="J46" s="1881"/>
      <c r="K46" s="1881"/>
      <c r="L46" s="1881"/>
      <c r="M46" s="1881"/>
      <c r="N46" s="1881"/>
      <c r="O46" s="1881"/>
      <c r="P46" s="1881"/>
      <c r="Q46" s="1685"/>
      <c r="R46" s="1686"/>
      <c r="S46" s="1686"/>
      <c r="T46" s="1686"/>
      <c r="U46" s="1686"/>
      <c r="V46" s="1686"/>
      <c r="W46" s="1686"/>
      <c r="X46" s="1686"/>
      <c r="Y46" s="1686"/>
      <c r="Z46" s="1686"/>
      <c r="AA46" s="1686"/>
      <c r="AB46" s="1686"/>
      <c r="AC46" s="547"/>
      <c r="AD46" s="463" t="s">
        <v>1043</v>
      </c>
      <c r="AE46" s="778"/>
      <c r="AF46" s="778"/>
      <c r="AG46" s="778"/>
      <c r="AH46" s="778"/>
      <c r="AI46" s="778"/>
      <c r="AJ46" s="778"/>
      <c r="AK46" s="779"/>
      <c r="AL46" s="2037" t="str">
        <f t="shared" si="13"/>
        <v>未入力</v>
      </c>
      <c r="AM46" s="2038"/>
      <c r="AN46" s="2039"/>
      <c r="AO46" s="493"/>
      <c r="AS46" s="487" t="str">
        <f t="shared" si="14"/>
        <v>×</v>
      </c>
      <c r="AT46" s="488" t="str">
        <f t="shared" si="15"/>
        <v>×</v>
      </c>
      <c r="AU46" s="455"/>
      <c r="AV46" s="548"/>
      <c r="AW46" s="548"/>
    </row>
    <row r="47" spans="3:49" s="455" customFormat="1" ht="13.5" hidden="1" customHeight="1" thickBot="1">
      <c r="C47" s="409" t="str">
        <f t="shared" si="12"/>
        <v>－</v>
      </c>
      <c r="E47" s="408"/>
      <c r="F47" s="408"/>
      <c r="G47" s="408"/>
      <c r="H47" s="408"/>
      <c r="I47" s="408"/>
      <c r="J47" s="408"/>
      <c r="K47" s="453"/>
      <c r="L47" s="453"/>
      <c r="M47" s="453"/>
      <c r="N47" s="453"/>
      <c r="O47" s="453"/>
      <c r="P47" s="453"/>
      <c r="Q47" s="453"/>
      <c r="R47" s="453"/>
      <c r="S47" s="453"/>
      <c r="T47" s="453"/>
      <c r="U47" s="453"/>
      <c r="V47" s="453"/>
      <c r="W47" s="453"/>
      <c r="X47" s="453"/>
      <c r="Y47" s="453"/>
      <c r="Z47" s="453"/>
      <c r="AA47" s="456"/>
      <c r="AB47" s="427"/>
      <c r="AC47" s="427"/>
      <c r="AD47" s="427"/>
      <c r="AE47" s="427"/>
      <c r="AF47" s="396"/>
      <c r="AG47" s="427"/>
      <c r="AH47" s="405"/>
      <c r="AI47" s="485"/>
      <c r="AJ47" s="485"/>
      <c r="AK47" s="485"/>
      <c r="AL47" s="485"/>
      <c r="AM47" s="456"/>
      <c r="AN47" s="456"/>
    </row>
    <row r="48" spans="3:49" ht="14.25" hidden="1" thickBot="1">
      <c r="C48" s="494" t="str">
        <f>IF(C5="－","－",IF(①入力票!C10="５社ＪＶ","○","－"))</f>
        <v>－</v>
      </c>
      <c r="E48" s="452" t="s">
        <v>756</v>
      </c>
      <c r="F48" s="408"/>
      <c r="G48" s="408"/>
      <c r="H48" s="408"/>
      <c r="I48" s="408"/>
      <c r="J48" s="408"/>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52"/>
      <c r="AJ48" s="452"/>
      <c r="AK48" s="452"/>
      <c r="AL48" s="452"/>
      <c r="AM48" s="452"/>
      <c r="AN48" s="452"/>
    </row>
    <row r="49" spans="3:49" ht="17.25" hidden="1" customHeight="1">
      <c r="C49" s="409" t="str">
        <f t="shared" ref="C49:C54" si="16">$C$48</f>
        <v>－</v>
      </c>
      <c r="E49" s="2005" t="s">
        <v>151</v>
      </c>
      <c r="F49" s="1587" t="s">
        <v>859</v>
      </c>
      <c r="G49" s="1587"/>
      <c r="H49" s="1587"/>
      <c r="I49" s="1587"/>
      <c r="J49" s="1587"/>
      <c r="K49" s="1587"/>
      <c r="L49" s="1587"/>
      <c r="M49" s="1587"/>
      <c r="N49" s="1587"/>
      <c r="O49" s="1587"/>
      <c r="P49" s="1588"/>
      <c r="Q49" s="1780" t="str">
        <f>IF('様式7-1'!K123="","様式7-1に入力してください！！",'様式7-1'!K123)</f>
        <v>様式7-1に入力してください！！</v>
      </c>
      <c r="R49" s="1781"/>
      <c r="S49" s="1781"/>
      <c r="T49" s="1781"/>
      <c r="U49" s="1781"/>
      <c r="V49" s="1781"/>
      <c r="W49" s="1781"/>
      <c r="X49" s="1781"/>
      <c r="Y49" s="1781"/>
      <c r="Z49" s="1781"/>
      <c r="AA49" s="1781"/>
      <c r="AB49" s="1781"/>
      <c r="AC49" s="1781"/>
      <c r="AD49" s="1781"/>
      <c r="AE49" s="1781"/>
      <c r="AF49" s="1781"/>
      <c r="AG49" s="1781"/>
      <c r="AH49" s="1781"/>
      <c r="AI49" s="1781"/>
      <c r="AJ49" s="1781"/>
      <c r="AK49" s="1782"/>
      <c r="AL49" s="1658" t="s">
        <v>724</v>
      </c>
      <c r="AM49" s="1659"/>
      <c r="AN49" s="1660"/>
      <c r="AO49" s="485"/>
      <c r="AS49" s="461"/>
      <c r="AT49" s="461"/>
      <c r="AU49" s="469"/>
      <c r="AV49" s="546"/>
      <c r="AW49" s="546"/>
    </row>
    <row r="50" spans="3:49" ht="17.25" hidden="1" customHeight="1">
      <c r="C50" s="409" t="str">
        <f t="shared" si="16"/>
        <v>－</v>
      </c>
      <c r="E50" s="2047"/>
      <c r="F50" s="1758" t="s">
        <v>936</v>
      </c>
      <c r="G50" s="1758"/>
      <c r="H50" s="1758"/>
      <c r="I50" s="1758"/>
      <c r="J50" s="1758"/>
      <c r="K50" s="1758"/>
      <c r="L50" s="1758"/>
      <c r="M50" s="1758"/>
      <c r="N50" s="1758"/>
      <c r="O50" s="1758"/>
      <c r="P50" s="1758"/>
      <c r="Q50" s="1758"/>
      <c r="R50" s="1758"/>
      <c r="S50" s="1758"/>
      <c r="T50" s="1758"/>
      <c r="U50" s="1758"/>
      <c r="V50" s="1758"/>
      <c r="W50" s="1758"/>
      <c r="X50" s="1758"/>
      <c r="Y50" s="1758"/>
      <c r="Z50" s="1758"/>
      <c r="AA50" s="1758"/>
      <c r="AB50" s="1758"/>
      <c r="AC50" s="1758"/>
      <c r="AD50" s="1758"/>
      <c r="AE50" s="1758"/>
      <c r="AF50" s="1758"/>
      <c r="AG50" s="1758"/>
      <c r="AH50" s="1758"/>
      <c r="AI50" s="1758"/>
      <c r="AJ50" s="1758"/>
      <c r="AK50" s="1759"/>
      <c r="AL50" s="1661"/>
      <c r="AM50" s="1662"/>
      <c r="AN50" s="1663"/>
      <c r="AO50" s="485"/>
      <c r="AS50" s="471" t="s">
        <v>931</v>
      </c>
      <c r="AT50" s="471" t="s">
        <v>939</v>
      </c>
      <c r="AV50" s="468"/>
      <c r="AW50" s="468"/>
    </row>
    <row r="51" spans="3:49" ht="17.25" hidden="1" customHeight="1">
      <c r="C51" s="409" t="str">
        <f t="shared" si="16"/>
        <v>－</v>
      </c>
      <c r="E51" s="2047"/>
      <c r="F51" s="2046"/>
      <c r="G51" s="1881" t="s">
        <v>1235</v>
      </c>
      <c r="H51" s="1881"/>
      <c r="I51" s="1881"/>
      <c r="J51" s="1881"/>
      <c r="K51" s="1881"/>
      <c r="L51" s="1881"/>
      <c r="M51" s="1881"/>
      <c r="N51" s="1881"/>
      <c r="O51" s="1881"/>
      <c r="P51" s="1881"/>
      <c r="Q51" s="1685"/>
      <c r="R51" s="1686"/>
      <c r="S51" s="1686"/>
      <c r="T51" s="1686"/>
      <c r="U51" s="1686"/>
      <c r="V51" s="1686"/>
      <c r="W51" s="1686"/>
      <c r="X51" s="1686"/>
      <c r="Y51" s="1686"/>
      <c r="Z51" s="1686"/>
      <c r="AA51" s="1686"/>
      <c r="AB51" s="1686"/>
      <c r="AC51" s="547"/>
      <c r="AD51" s="463" t="s">
        <v>1043</v>
      </c>
      <c r="AE51" s="778"/>
      <c r="AF51" s="778"/>
      <c r="AG51" s="778"/>
      <c r="AH51" s="778"/>
      <c r="AI51" s="778"/>
      <c r="AJ51" s="778"/>
      <c r="AK51" s="779"/>
      <c r="AL51" s="2034" t="str">
        <f>IF(AS51="×","未入力",IF(AT51="○","Ａ","Ｅ"))</f>
        <v>未入力</v>
      </c>
      <c r="AM51" s="2035"/>
      <c r="AN51" s="2036"/>
      <c r="AO51" s="493"/>
      <c r="AS51" s="487" t="str">
        <f>IF(Q51="","×","○")</f>
        <v>×</v>
      </c>
      <c r="AT51" s="488" t="str">
        <f>IF(Q51="該当あり","○","×")</f>
        <v>×</v>
      </c>
      <c r="AV51" s="468"/>
      <c r="AW51" s="468"/>
    </row>
    <row r="52" spans="3:49" ht="17.25" hidden="1" customHeight="1">
      <c r="C52" s="409" t="str">
        <f t="shared" si="16"/>
        <v>－</v>
      </c>
      <c r="E52" s="2047"/>
      <c r="F52" s="2046"/>
      <c r="G52" s="1881" t="s">
        <v>1236</v>
      </c>
      <c r="H52" s="1881"/>
      <c r="I52" s="1881"/>
      <c r="J52" s="1881"/>
      <c r="K52" s="1881"/>
      <c r="L52" s="1881"/>
      <c r="M52" s="1881"/>
      <c r="N52" s="1881"/>
      <c r="O52" s="1881"/>
      <c r="P52" s="1881"/>
      <c r="Q52" s="1685"/>
      <c r="R52" s="1686"/>
      <c r="S52" s="1686"/>
      <c r="T52" s="1686"/>
      <c r="U52" s="1686"/>
      <c r="V52" s="1686"/>
      <c r="W52" s="1686"/>
      <c r="X52" s="1686"/>
      <c r="Y52" s="1686"/>
      <c r="Z52" s="1686"/>
      <c r="AA52" s="1686"/>
      <c r="AB52" s="1686"/>
      <c r="AC52" s="547"/>
      <c r="AD52" s="463" t="s">
        <v>1043</v>
      </c>
      <c r="AE52" s="778"/>
      <c r="AF52" s="778"/>
      <c r="AG52" s="778"/>
      <c r="AH52" s="778"/>
      <c r="AI52" s="778"/>
      <c r="AJ52" s="778"/>
      <c r="AK52" s="779"/>
      <c r="AL52" s="2034" t="str">
        <f t="shared" ref="AL52:AL54" si="17">IF(AS52="×","未入力",IF(AT52="○","Ａ","Ｅ"))</f>
        <v>未入力</v>
      </c>
      <c r="AM52" s="2035"/>
      <c r="AN52" s="2036"/>
      <c r="AO52" s="493"/>
      <c r="AS52" s="487" t="str">
        <f t="shared" ref="AS52:AS54" si="18">IF(Q52="","×","○")</f>
        <v>×</v>
      </c>
      <c r="AT52" s="488" t="str">
        <f t="shared" ref="AT52:AT54" si="19">IF(Q52="該当あり","○","×")</f>
        <v>×</v>
      </c>
      <c r="AV52" s="468"/>
      <c r="AW52" s="468"/>
    </row>
    <row r="53" spans="3:49" ht="17.25" hidden="1" customHeight="1">
      <c r="C53" s="409" t="str">
        <f t="shared" si="16"/>
        <v>－</v>
      </c>
      <c r="E53" s="2047"/>
      <c r="F53" s="2046"/>
      <c r="G53" s="1881" t="s">
        <v>1237</v>
      </c>
      <c r="H53" s="1881"/>
      <c r="I53" s="1881"/>
      <c r="J53" s="1881"/>
      <c r="K53" s="1881"/>
      <c r="L53" s="1881"/>
      <c r="M53" s="1881"/>
      <c r="N53" s="1881"/>
      <c r="O53" s="1881"/>
      <c r="P53" s="1881"/>
      <c r="Q53" s="1685"/>
      <c r="R53" s="1686"/>
      <c r="S53" s="1686"/>
      <c r="T53" s="1686"/>
      <c r="U53" s="1686"/>
      <c r="V53" s="1686"/>
      <c r="W53" s="1686"/>
      <c r="X53" s="1686"/>
      <c r="Y53" s="1686"/>
      <c r="Z53" s="1686"/>
      <c r="AA53" s="1686"/>
      <c r="AB53" s="1686"/>
      <c r="AC53" s="547"/>
      <c r="AD53" s="463" t="s">
        <v>1043</v>
      </c>
      <c r="AE53" s="778"/>
      <c r="AF53" s="778"/>
      <c r="AG53" s="778"/>
      <c r="AH53" s="778"/>
      <c r="AI53" s="778"/>
      <c r="AJ53" s="778"/>
      <c r="AK53" s="779"/>
      <c r="AL53" s="2034" t="str">
        <f t="shared" si="17"/>
        <v>未入力</v>
      </c>
      <c r="AM53" s="2035"/>
      <c r="AN53" s="2036"/>
      <c r="AO53" s="493"/>
      <c r="AS53" s="487" t="str">
        <f t="shared" si="18"/>
        <v>×</v>
      </c>
      <c r="AT53" s="488" t="str">
        <f t="shared" si="19"/>
        <v>×</v>
      </c>
      <c r="AU53" s="455"/>
      <c r="AV53" s="548"/>
      <c r="AW53" s="548"/>
    </row>
    <row r="54" spans="3:49" ht="17.25" hidden="1" customHeight="1">
      <c r="C54" s="409" t="str">
        <f t="shared" si="16"/>
        <v>－</v>
      </c>
      <c r="E54" s="2007"/>
      <c r="F54" s="2007"/>
      <c r="G54" s="1881" t="s">
        <v>1238</v>
      </c>
      <c r="H54" s="1881"/>
      <c r="I54" s="1881"/>
      <c r="J54" s="1881"/>
      <c r="K54" s="1881"/>
      <c r="L54" s="1881"/>
      <c r="M54" s="1881"/>
      <c r="N54" s="1881"/>
      <c r="O54" s="1881"/>
      <c r="P54" s="1881"/>
      <c r="Q54" s="1685"/>
      <c r="R54" s="1686"/>
      <c r="S54" s="1686"/>
      <c r="T54" s="1686"/>
      <c r="U54" s="1686"/>
      <c r="V54" s="1686"/>
      <c r="W54" s="1686"/>
      <c r="X54" s="1686"/>
      <c r="Y54" s="1686"/>
      <c r="Z54" s="1686"/>
      <c r="AA54" s="1686"/>
      <c r="AB54" s="1686"/>
      <c r="AC54" s="547"/>
      <c r="AD54" s="463" t="s">
        <v>1043</v>
      </c>
      <c r="AE54" s="778"/>
      <c r="AF54" s="778"/>
      <c r="AG54" s="778"/>
      <c r="AH54" s="778"/>
      <c r="AI54" s="778"/>
      <c r="AJ54" s="778"/>
      <c r="AK54" s="779"/>
      <c r="AL54" s="2037" t="str">
        <f t="shared" si="17"/>
        <v>未入力</v>
      </c>
      <c r="AM54" s="2038"/>
      <c r="AN54" s="2039"/>
      <c r="AO54" s="493"/>
      <c r="AS54" s="487" t="str">
        <f t="shared" si="18"/>
        <v>×</v>
      </c>
      <c r="AT54" s="488" t="str">
        <f t="shared" si="19"/>
        <v>×</v>
      </c>
      <c r="AU54" s="455"/>
      <c r="AV54" s="548"/>
      <c r="AW54" s="548"/>
    </row>
    <row r="55" spans="3:49" s="455" customFormat="1" ht="17.25" customHeight="1">
      <c r="C55" s="409"/>
      <c r="E55" s="408"/>
      <c r="F55" s="408"/>
      <c r="G55" s="408"/>
      <c r="H55" s="408"/>
      <c r="I55" s="408"/>
      <c r="J55" s="408"/>
      <c r="K55" s="453"/>
      <c r="L55" s="453"/>
      <c r="M55" s="453"/>
      <c r="N55" s="453"/>
      <c r="O55" s="453"/>
      <c r="P55" s="453"/>
      <c r="Q55" s="453"/>
      <c r="R55" s="453"/>
      <c r="S55" s="453"/>
      <c r="T55" s="453"/>
      <c r="U55" s="453"/>
      <c r="V55" s="453"/>
      <c r="W55" s="453"/>
      <c r="X55" s="453"/>
      <c r="Y55" s="453"/>
      <c r="Z55" s="453"/>
      <c r="AA55" s="456"/>
      <c r="AB55" s="427"/>
      <c r="AC55" s="427"/>
      <c r="AD55" s="427"/>
      <c r="AE55" s="427"/>
      <c r="AF55" s="396"/>
      <c r="AG55" s="427"/>
      <c r="AH55" s="405"/>
      <c r="AI55" s="485"/>
      <c r="AJ55" s="485"/>
      <c r="AK55" s="485"/>
      <c r="AL55" s="485"/>
      <c r="AM55" s="456"/>
      <c r="AN55" s="456"/>
    </row>
  </sheetData>
  <sheetProtection algorithmName="SHA-512" hashValue="eDQXMKl1XDojbhhl7oQT4cFkYWKzmnIGiAEQn6TlhxNnOTO9vyLkfb0GGW8C1+97jwbDrj/OWFxhcf4N+1m6Rw==" saltValue="Iy2TTFbdpxOIkkE0Cd6CUg==" spinCount="100000" sheet="1" objects="1" scenarios="1"/>
  <autoFilter ref="C3:C55" xr:uid="{00000000-0009-0000-0000-000011000000}">
    <filterColumn colId="0">
      <filters blank="1">
        <filter val="○"/>
      </filters>
    </filterColumn>
  </autoFilter>
  <mergeCells count="104">
    <mergeCell ref="E33:E38"/>
    <mergeCell ref="F35:F38"/>
    <mergeCell ref="AL49:AN50"/>
    <mergeCell ref="AL41:AN42"/>
    <mergeCell ref="E49:E54"/>
    <mergeCell ref="F51:F54"/>
    <mergeCell ref="G46:P46"/>
    <mergeCell ref="E41:E46"/>
    <mergeCell ref="AL33:AN34"/>
    <mergeCell ref="G53:P53"/>
    <mergeCell ref="F41:P41"/>
    <mergeCell ref="G45:P45"/>
    <mergeCell ref="Q43:AB43"/>
    <mergeCell ref="G37:P37"/>
    <mergeCell ref="G52:P52"/>
    <mergeCell ref="F49:P49"/>
    <mergeCell ref="Q49:AK49"/>
    <mergeCell ref="Q36:AB36"/>
    <mergeCell ref="Q37:AB37"/>
    <mergeCell ref="Q44:AB44"/>
    <mergeCell ref="G38:P38"/>
    <mergeCell ref="G51:P51"/>
    <mergeCell ref="AL53:AN53"/>
    <mergeCell ref="AL36:AN36"/>
    <mergeCell ref="AL30:AN30"/>
    <mergeCell ref="AL35:AN35"/>
    <mergeCell ref="Q38:AB38"/>
    <mergeCell ref="AL54:AN54"/>
    <mergeCell ref="D4:AO4"/>
    <mergeCell ref="E8:J9"/>
    <mergeCell ref="K8:AN9"/>
    <mergeCell ref="E10:J11"/>
    <mergeCell ref="K10:AN11"/>
    <mergeCell ref="Z6:AJ6"/>
    <mergeCell ref="AK6:AN6"/>
    <mergeCell ref="G30:P30"/>
    <mergeCell ref="Q30:AB30"/>
    <mergeCell ref="E17:E22"/>
    <mergeCell ref="F19:F22"/>
    <mergeCell ref="E25:E30"/>
    <mergeCell ref="F27:F30"/>
    <mergeCell ref="F14:J14"/>
    <mergeCell ref="K14:AN14"/>
    <mergeCell ref="G22:P22"/>
    <mergeCell ref="Q29:AB29"/>
    <mergeCell ref="F26:AK26"/>
    <mergeCell ref="Q22:AB22"/>
    <mergeCell ref="G27:P27"/>
    <mergeCell ref="G54:P54"/>
    <mergeCell ref="Q54:AB54"/>
    <mergeCell ref="Q51:AB51"/>
    <mergeCell ref="Q52:AB52"/>
    <mergeCell ref="Q53:AB53"/>
    <mergeCell ref="F33:P33"/>
    <mergeCell ref="Q33:AK33"/>
    <mergeCell ref="F34:AK34"/>
    <mergeCell ref="G35:P35"/>
    <mergeCell ref="F42:AK42"/>
    <mergeCell ref="F43:F46"/>
    <mergeCell ref="F50:AK50"/>
    <mergeCell ref="G43:P43"/>
    <mergeCell ref="G44:P44"/>
    <mergeCell ref="G36:P36"/>
    <mergeCell ref="Q41:AK41"/>
    <mergeCell ref="Q46:AB46"/>
    <mergeCell ref="Q45:AB45"/>
    <mergeCell ref="G29:P29"/>
    <mergeCell ref="Q27:AB27"/>
    <mergeCell ref="AL19:AN19"/>
    <mergeCell ref="AL20:AN20"/>
    <mergeCell ref="F17:P17"/>
    <mergeCell ref="F18:AK18"/>
    <mergeCell ref="AL22:AN22"/>
    <mergeCell ref="AL27:AN27"/>
    <mergeCell ref="AL28:AN28"/>
    <mergeCell ref="AL29:AN29"/>
    <mergeCell ref="F25:P25"/>
    <mergeCell ref="AL17:AN18"/>
    <mergeCell ref="Q25:AK25"/>
    <mergeCell ref="AL21:AN21"/>
    <mergeCell ref="AL37:AN37"/>
    <mergeCell ref="AL38:AN38"/>
    <mergeCell ref="AL43:AN43"/>
    <mergeCell ref="AL44:AN44"/>
    <mergeCell ref="AL45:AN45"/>
    <mergeCell ref="AL46:AN46"/>
    <mergeCell ref="AL51:AN51"/>
    <mergeCell ref="AL52:AN52"/>
    <mergeCell ref="F13:J13"/>
    <mergeCell ref="L13:M13"/>
    <mergeCell ref="O13:P13"/>
    <mergeCell ref="R13:S13"/>
    <mergeCell ref="T13:AN13"/>
    <mergeCell ref="Q35:AB35"/>
    <mergeCell ref="Q28:AB28"/>
    <mergeCell ref="G19:P19"/>
    <mergeCell ref="G20:P20"/>
    <mergeCell ref="G21:P21"/>
    <mergeCell ref="Q17:AK17"/>
    <mergeCell ref="G28:P28"/>
    <mergeCell ref="Q19:AB19"/>
    <mergeCell ref="Q20:AB20"/>
    <mergeCell ref="Q21:AB21"/>
    <mergeCell ref="AL25:AN26"/>
  </mergeCells>
  <phoneticPr fontId="72"/>
  <conditionalFormatting sqref="D24:AO26 D31:AO31 D27:F29">
    <cfRule type="expression" dxfId="5" priority="38" stopIfTrue="1">
      <formula>$AS$8="単体"</formula>
    </cfRule>
  </conditionalFormatting>
  <conditionalFormatting sqref="D32:AO34 D39:AO39 D35:F37">
    <cfRule type="expression" dxfId="4" priority="37" stopIfTrue="1">
      <formula>$AS$9="２社ＪＶ"</formula>
    </cfRule>
  </conditionalFormatting>
  <conditionalFormatting sqref="D30">
    <cfRule type="expression" dxfId="3" priority="36" stopIfTrue="1">
      <formula>$AS$8="単体"</formula>
    </cfRule>
  </conditionalFormatting>
  <conditionalFormatting sqref="D38">
    <cfRule type="expression" dxfId="2" priority="35" stopIfTrue="1">
      <formula>$AS$9="２社ＪＶ"</formula>
    </cfRule>
  </conditionalFormatting>
  <dataValidations count="2">
    <dataValidation imeMode="on" allowBlank="1" showInputMessage="1" showErrorMessage="1" sqref="Q17:AK17 Q49:AK49 Q41:AK41 Q33:AK33 Q25:AK25" xr:uid="{00000000-0002-0000-1100-000000000000}"/>
    <dataValidation type="list" allowBlank="1" showInputMessage="1" showErrorMessage="1" sqref="Q19:AB22 Q27:AB30 Q35:AB38 Q43:AB46 Q51:AB54" xr:uid="{163A7D85-65B0-43B3-A604-10333E6C6415}">
      <formula1>"該当あり,該当なし"</formula1>
    </dataValidation>
  </dataValidations>
  <pageMargins left="0.70866141732283472" right="0.70866141732283472" top="0.74803149606299213" bottom="0.74803149606299213" header="0.31496062992125984" footer="0.31496062992125984"/>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pageSetUpPr fitToPage="1"/>
  </sheetPr>
  <dimension ref="C8:BY1501"/>
  <sheetViews>
    <sheetView showGridLines="0" view="pageBreakPreview" topLeftCell="F1" zoomScale="145" zoomScaleNormal="100" zoomScaleSheetLayoutView="145" workbookViewId="0">
      <selection activeCell="M68" sqref="M68:S70"/>
    </sheetView>
  </sheetViews>
  <sheetFormatPr defaultRowHeight="13.5" outlineLevelRow="1" outlineLevelCol="1"/>
  <cols>
    <col min="1" max="1" width="3.375" customWidth="1"/>
    <col min="2" max="4" width="3" customWidth="1"/>
    <col min="5" max="5" width="1" customWidth="1"/>
    <col min="6" max="38" width="3" customWidth="1"/>
    <col min="39" max="39" width="1" customWidth="1"/>
    <col min="40" max="40" width="0.875" customWidth="1"/>
    <col min="41" max="42" width="3" customWidth="1"/>
    <col min="43" max="43" width="3" customWidth="1" outlineLevel="1"/>
    <col min="44" max="44" width="9.5" customWidth="1" outlineLevel="1"/>
    <col min="45" max="45" width="7.125" customWidth="1" outlineLevel="1"/>
    <col min="46" max="46" width="5.25" customWidth="1" outlineLevel="1"/>
    <col min="47" max="50" width="3" customWidth="1" outlineLevel="1"/>
    <col min="51" max="74" width="3" customWidth="1"/>
  </cols>
  <sheetData>
    <row r="8" spans="3:41" outlineLevel="1">
      <c r="C8" t="s">
        <v>71</v>
      </c>
      <c r="E8" s="1107" t="s">
        <v>136</v>
      </c>
      <c r="F8" s="1107"/>
      <c r="G8" s="1107"/>
      <c r="H8" s="1107"/>
      <c r="I8" s="1107"/>
      <c r="J8" s="1107"/>
      <c r="K8" s="1107"/>
      <c r="L8" s="1107"/>
      <c r="M8" s="1107"/>
      <c r="N8" s="1107"/>
      <c r="O8" s="1107"/>
      <c r="P8" s="1107"/>
      <c r="Q8" s="1107"/>
      <c r="R8" s="1107"/>
      <c r="S8" s="1107"/>
      <c r="T8" s="1107"/>
      <c r="U8" s="1107"/>
      <c r="V8" s="1107"/>
      <c r="W8" s="1107"/>
      <c r="X8" s="1107"/>
      <c r="Y8" s="1107"/>
      <c r="Z8" s="1107"/>
      <c r="AA8" s="1107"/>
      <c r="AB8" s="1107"/>
      <c r="AC8" s="1107"/>
      <c r="AD8" s="1107"/>
      <c r="AE8" s="1107"/>
      <c r="AF8" s="1107"/>
      <c r="AG8" s="1107"/>
      <c r="AH8" s="1107"/>
      <c r="AI8" s="1107"/>
      <c r="AJ8" s="1107"/>
      <c r="AK8" s="1107"/>
      <c r="AL8" s="1107"/>
      <c r="AM8" s="1107"/>
      <c r="AN8" s="1107"/>
      <c r="AO8" s="1107"/>
    </row>
    <row r="9" spans="3:41" outlineLevel="1">
      <c r="C9" t="s">
        <v>71</v>
      </c>
      <c r="E9" s="1107"/>
      <c r="F9" s="1107"/>
      <c r="G9" s="1107"/>
      <c r="H9" s="1107"/>
      <c r="I9" s="1107"/>
      <c r="J9" s="1107"/>
      <c r="K9" s="1107"/>
      <c r="L9" s="1107"/>
      <c r="M9" s="1107"/>
      <c r="N9" s="1107"/>
      <c r="O9" s="1107"/>
      <c r="P9" s="1107"/>
      <c r="Q9" s="1107"/>
      <c r="R9" s="1107"/>
      <c r="S9" s="1107"/>
      <c r="T9" s="1107"/>
      <c r="U9" s="1107"/>
      <c r="V9" s="1107"/>
      <c r="W9" s="1107"/>
      <c r="X9" s="1107"/>
      <c r="Y9" s="1107"/>
      <c r="Z9" s="1107"/>
      <c r="AA9" s="1107"/>
      <c r="AB9" s="1107"/>
      <c r="AC9" s="1107"/>
      <c r="AD9" s="1107"/>
      <c r="AE9" s="1107"/>
      <c r="AF9" s="1107"/>
      <c r="AG9" s="1107"/>
      <c r="AH9" s="1107"/>
      <c r="AI9" s="1107"/>
      <c r="AJ9" s="1107"/>
      <c r="AK9" s="1107"/>
      <c r="AL9" s="1107"/>
      <c r="AM9" s="1107"/>
      <c r="AN9" s="1107"/>
      <c r="AO9" s="1107"/>
    </row>
    <row r="10" spans="3:41" outlineLevel="1">
      <c r="C10" t="s">
        <v>71</v>
      </c>
      <c r="F10" s="1108" t="s">
        <v>137</v>
      </c>
      <c r="G10" s="1108"/>
      <c r="H10" s="1108"/>
      <c r="I10" s="1108"/>
      <c r="J10" s="1108"/>
      <c r="K10" s="1121" t="str">
        <f>①入力票!$C$6</f>
        <v>別府系送水管布設工事（その１）</v>
      </c>
      <c r="L10" s="1121"/>
      <c r="M10" s="1121"/>
      <c r="N10" s="1121"/>
      <c r="O10" s="1121"/>
      <c r="P10" s="1121"/>
      <c r="Q10" s="1121"/>
      <c r="R10" s="1121"/>
      <c r="S10" s="1121"/>
      <c r="T10" s="1121"/>
      <c r="U10" s="1121"/>
      <c r="V10" s="1121"/>
      <c r="W10" s="1121"/>
      <c r="X10" s="1121"/>
      <c r="Y10" s="1121"/>
      <c r="Z10" s="1121"/>
      <c r="AA10" s="1121"/>
      <c r="AB10" s="1121"/>
      <c r="AC10" s="1121"/>
      <c r="AD10" s="1121"/>
      <c r="AE10" s="1121"/>
      <c r="AF10" s="1121"/>
      <c r="AG10" s="1121"/>
      <c r="AH10" s="1121"/>
      <c r="AI10" s="1121"/>
      <c r="AJ10" s="1121"/>
      <c r="AK10" s="1121"/>
      <c r="AL10" s="1121"/>
      <c r="AM10" s="1121"/>
    </row>
    <row r="11" spans="3:41" outlineLevel="1">
      <c r="C11" t="s">
        <v>71</v>
      </c>
    </row>
    <row r="12" spans="3:41" outlineLevel="1">
      <c r="C12" t="s">
        <v>71</v>
      </c>
      <c r="F12" s="77" t="s">
        <v>138</v>
      </c>
      <c r="G12" s="77"/>
      <c r="H12" s="77"/>
      <c r="I12" s="77"/>
      <c r="J12" s="77"/>
      <c r="K12" s="78"/>
      <c r="L12" s="78"/>
      <c r="M12" s="78"/>
      <c r="N12" s="78"/>
      <c r="O12" s="78"/>
      <c r="P12" s="78"/>
      <c r="Q12" s="78"/>
    </row>
    <row r="13" spans="3:41" outlineLevel="1">
      <c r="C13" t="s">
        <v>71</v>
      </c>
    </row>
    <row r="14" spans="3:41" outlineLevel="1">
      <c r="C14" t="s">
        <v>71</v>
      </c>
      <c r="G14" s="77" t="s">
        <v>139</v>
      </c>
    </row>
    <row r="15" spans="3:41" outlineLevel="1">
      <c r="C15" t="s">
        <v>71</v>
      </c>
    </row>
    <row r="16" spans="3:41" ht="14.25" outlineLevel="1" thickBot="1">
      <c r="C16" t="s">
        <v>71</v>
      </c>
    </row>
    <row r="17" spans="3:49" ht="14.25" outlineLevel="1" thickBot="1">
      <c r="C17" t="s">
        <v>71</v>
      </c>
      <c r="J17" s="1109" t="s">
        <v>85</v>
      </c>
      <c r="K17" s="1110"/>
      <c r="L17" s="1110"/>
      <c r="M17" s="1110"/>
      <c r="N17" s="1111"/>
      <c r="O17" s="1112" t="str">
        <f>①入力票!C15</f>
        <v>標準型</v>
      </c>
      <c r="P17" s="1113"/>
      <c r="Q17" s="1113"/>
      <c r="R17" s="1113"/>
      <c r="S17" s="1113"/>
      <c r="T17" s="1113"/>
      <c r="U17" s="1113"/>
      <c r="V17" s="1113"/>
      <c r="W17" s="1113"/>
      <c r="X17" s="1113"/>
      <c r="Y17" s="1113"/>
      <c r="Z17" s="1114"/>
      <c r="AA17" s="33"/>
      <c r="AB17" s="33"/>
      <c r="AC17" s="33"/>
      <c r="AD17" s="33"/>
      <c r="AE17" s="33"/>
      <c r="AF17" s="34"/>
      <c r="AG17" s="33"/>
      <c r="AH17" s="33"/>
      <c r="AI17" s="33"/>
      <c r="AJ17" s="33"/>
      <c r="AK17" s="33"/>
      <c r="AL17" s="35"/>
      <c r="AM17" s="35"/>
    </row>
    <row r="18" spans="3:49" ht="14.25" outlineLevel="1" thickBot="1">
      <c r="C18" t="s">
        <v>71</v>
      </c>
      <c r="J18" s="1115" t="s">
        <v>86</v>
      </c>
      <c r="K18" s="1116"/>
      <c r="L18" s="1116"/>
      <c r="M18" s="1116"/>
      <c r="N18" s="1116"/>
      <c r="O18" s="1116"/>
      <c r="P18" s="1116"/>
      <c r="Q18" s="1116"/>
      <c r="R18" s="1116"/>
      <c r="S18" s="1116"/>
      <c r="T18" s="1116"/>
      <c r="U18" s="1116"/>
      <c r="V18" s="1116"/>
      <c r="W18" s="1116"/>
      <c r="X18" s="1116"/>
      <c r="Y18" s="1116"/>
      <c r="Z18" s="1116"/>
      <c r="AA18" s="1116"/>
      <c r="AB18" s="1117"/>
      <c r="AC18" s="1118" t="s">
        <v>87</v>
      </c>
      <c r="AD18" s="1119"/>
      <c r="AE18" s="1119" t="s">
        <v>88</v>
      </c>
      <c r="AF18" s="1119"/>
      <c r="AG18" s="1119"/>
      <c r="AH18" s="1119" t="s">
        <v>89</v>
      </c>
      <c r="AI18" s="1119"/>
      <c r="AJ18" s="1119"/>
      <c r="AK18" s="1119"/>
      <c r="AL18" s="1119"/>
      <c r="AM18" s="1120"/>
    </row>
    <row r="19" spans="3:49" outlineLevel="1">
      <c r="C19" t="s">
        <v>71</v>
      </c>
      <c r="J19" s="1130" t="s">
        <v>90</v>
      </c>
      <c r="K19" s="1131"/>
      <c r="L19" s="1131"/>
      <c r="M19" s="1131"/>
      <c r="N19" s="1131"/>
      <c r="O19" s="1131"/>
      <c r="P19" s="1131"/>
      <c r="Q19" s="1131"/>
      <c r="R19" s="1131"/>
      <c r="S19" s="1131"/>
      <c r="T19" s="1131"/>
      <c r="U19" s="1131"/>
      <c r="V19" s="1131"/>
      <c r="W19" s="1131"/>
      <c r="X19" s="1131"/>
      <c r="Y19" s="1131"/>
      <c r="Z19" s="1131"/>
      <c r="AA19" s="1131"/>
      <c r="AB19" s="1132"/>
      <c r="AC19" s="1133" t="s">
        <v>91</v>
      </c>
      <c r="AD19" s="1133"/>
      <c r="AE19" s="1133" t="s">
        <v>92</v>
      </c>
      <c r="AF19" s="1133"/>
      <c r="AG19" s="1133"/>
      <c r="AH19" s="1134"/>
      <c r="AI19" s="1134"/>
      <c r="AJ19" s="1134"/>
      <c r="AK19" s="1134"/>
      <c r="AL19" s="1134"/>
      <c r="AM19" s="1135"/>
    </row>
    <row r="20" spans="3:49" ht="14.25" outlineLevel="1" thickBot="1">
      <c r="C20" t="s">
        <v>71</v>
      </c>
      <c r="J20" s="1136" t="s">
        <v>93</v>
      </c>
      <c r="K20" s="1137"/>
      <c r="L20" s="1137"/>
      <c r="M20" s="1137"/>
      <c r="N20" s="1137"/>
      <c r="O20" s="1137"/>
      <c r="P20" s="1137"/>
      <c r="Q20" s="1137"/>
      <c r="R20" s="1137"/>
      <c r="S20" s="1137"/>
      <c r="T20" s="1137"/>
      <c r="U20" s="1137"/>
      <c r="V20" s="1137"/>
      <c r="W20" s="1137"/>
      <c r="X20" s="1137"/>
      <c r="Y20" s="1137"/>
      <c r="Z20" s="1137"/>
      <c r="AA20" s="1137"/>
      <c r="AB20" s="1138"/>
      <c r="AC20" s="1139" t="s">
        <v>94</v>
      </c>
      <c r="AD20" s="1139"/>
      <c r="AE20" s="1139" t="s">
        <v>95</v>
      </c>
      <c r="AF20" s="1139"/>
      <c r="AG20" s="1139"/>
      <c r="AH20" s="1140" t="s">
        <v>96</v>
      </c>
      <c r="AI20" s="1140"/>
      <c r="AJ20" s="1140"/>
      <c r="AK20" s="1140"/>
      <c r="AL20" s="1140"/>
      <c r="AM20" s="1141"/>
    </row>
    <row r="21" spans="3:49" ht="18" outlineLevel="1" thickBot="1">
      <c r="C21" t="s">
        <v>71</v>
      </c>
      <c r="I21" s="731"/>
      <c r="J21" s="1156" t="s">
        <v>97</v>
      </c>
      <c r="K21" s="1159" t="s">
        <v>52</v>
      </c>
      <c r="L21" s="1160"/>
      <c r="M21" s="1160"/>
      <c r="N21" s="1160"/>
      <c r="O21" s="1160"/>
      <c r="P21" s="1160"/>
      <c r="Q21" s="1160"/>
      <c r="R21" s="1160"/>
      <c r="S21" s="1160"/>
      <c r="T21" s="1160"/>
      <c r="U21" s="1160"/>
      <c r="V21" s="1160"/>
      <c r="W21" s="1160"/>
      <c r="X21" s="1160"/>
      <c r="Y21" s="1160"/>
      <c r="Z21" s="1160"/>
      <c r="AA21" s="1160"/>
      <c r="AB21" s="1160"/>
      <c r="AC21" s="36"/>
      <c r="AD21" s="37"/>
      <c r="AE21" s="38"/>
      <c r="AF21" s="721"/>
      <c r="AG21" s="722"/>
      <c r="AH21" s="1134"/>
      <c r="AI21" s="1134"/>
      <c r="AJ21" s="1134"/>
      <c r="AK21" s="1134"/>
      <c r="AL21" s="1134"/>
      <c r="AM21" s="1135"/>
    </row>
    <row r="22" spans="3:49" ht="14.25" hidden="1" outlineLevel="1" thickBot="1">
      <c r="C22" s="96" t="str">
        <f>IF(OR(①入力票!C15="WTO型",①入力票!C15="技術提案型"),"○","－")</f>
        <v>－</v>
      </c>
      <c r="I22" s="731"/>
      <c r="J22" s="1157"/>
      <c r="K22" s="39"/>
      <c r="L22" s="40" t="s">
        <v>53</v>
      </c>
      <c r="M22" s="41"/>
      <c r="N22" s="41"/>
      <c r="O22" s="41"/>
      <c r="P22" s="41"/>
      <c r="Q22" s="41"/>
      <c r="R22" s="41"/>
      <c r="S22" s="41"/>
      <c r="T22" s="41"/>
      <c r="U22" s="41"/>
      <c r="V22" s="41"/>
      <c r="W22" s="41"/>
      <c r="X22" s="41"/>
      <c r="Y22" s="41"/>
      <c r="Z22" s="41"/>
      <c r="AA22" s="41"/>
      <c r="AB22" s="41"/>
      <c r="AC22" s="42"/>
      <c r="AD22" s="43"/>
      <c r="AE22" s="44"/>
      <c r="AF22" s="45"/>
      <c r="AG22" s="46"/>
      <c r="AH22" s="1122"/>
      <c r="AI22" s="1122"/>
      <c r="AJ22" s="1122"/>
      <c r="AK22" s="1122"/>
      <c r="AL22" s="1122"/>
      <c r="AM22" s="1123"/>
      <c r="AR22" t="s">
        <v>167</v>
      </c>
      <c r="AS22" t="s">
        <v>168</v>
      </c>
      <c r="AT22" t="s">
        <v>87</v>
      </c>
    </row>
    <row r="23" spans="3:49" ht="14.25" hidden="1" outlineLevel="1" thickBot="1">
      <c r="C23" s="96" t="str">
        <f>IF(OR(①入力票!C15="WTO型",①入力票!C15="技術提案型"),"○","－")</f>
        <v>－</v>
      </c>
      <c r="I23" s="731"/>
      <c r="J23" s="1157"/>
      <c r="K23" s="47"/>
      <c r="L23" s="48"/>
      <c r="M23" s="1124" t="s">
        <v>113</v>
      </c>
      <c r="N23" s="1125"/>
      <c r="O23" s="1125"/>
      <c r="P23" s="49" t="s">
        <v>104</v>
      </c>
      <c r="Q23" s="1126">
        <f>①入力票!E22</f>
        <v>0</v>
      </c>
      <c r="R23" s="1126"/>
      <c r="S23" s="1126"/>
      <c r="T23" s="1126"/>
      <c r="U23" s="1126"/>
      <c r="V23" s="1126"/>
      <c r="W23" s="1126"/>
      <c r="X23" s="1126"/>
      <c r="Y23" s="1126"/>
      <c r="Z23" s="1126"/>
      <c r="AA23" s="1126"/>
      <c r="AB23" s="1126"/>
      <c r="AC23" s="1127" t="str">
        <f>IF(OR(①入力票!C15="標準型",①入力票!C15="Ⅲ型"),"0",IF(①入力票!C15="技術提案型",10,15))</f>
        <v>0</v>
      </c>
      <c r="AD23" s="1128"/>
      <c r="AE23" s="1127" t="s">
        <v>108</v>
      </c>
      <c r="AF23" s="1128"/>
      <c r="AG23" s="1129"/>
      <c r="AH23" s="1122"/>
      <c r="AI23" s="1122"/>
      <c r="AJ23" s="1122"/>
      <c r="AK23" s="1122"/>
      <c r="AL23" s="1122"/>
      <c r="AM23" s="1123"/>
      <c r="AR23">
        <f>IF(C23="○",1,0)</f>
        <v>0</v>
      </c>
      <c r="AS23">
        <f>AR23</f>
        <v>0</v>
      </c>
      <c r="AT23">
        <f>AR23*AC23</f>
        <v>0</v>
      </c>
      <c r="AV23" s="2">
        <v>1</v>
      </c>
      <c r="AW23" s="2" t="s">
        <v>104</v>
      </c>
    </row>
    <row r="24" spans="3:49" ht="14.25" hidden="1" outlineLevel="1" thickBot="1">
      <c r="C24" s="96" t="str">
        <f>IF(OR(①入力票!D20=2,①入力票!D20=3,①入力票!D20=4),"○","－")</f>
        <v>－</v>
      </c>
      <c r="I24" s="731"/>
      <c r="J24" s="1157"/>
      <c r="K24" s="47"/>
      <c r="L24" s="48"/>
      <c r="M24" s="1124" t="s">
        <v>113</v>
      </c>
      <c r="N24" s="1125"/>
      <c r="O24" s="1125"/>
      <c r="P24" s="49" t="s">
        <v>105</v>
      </c>
      <c r="Q24" s="1126">
        <f>①入力票!E32</f>
        <v>0</v>
      </c>
      <c r="R24" s="1126"/>
      <c r="S24" s="1126"/>
      <c r="T24" s="1126"/>
      <c r="U24" s="1126"/>
      <c r="V24" s="1126"/>
      <c r="W24" s="1126"/>
      <c r="X24" s="1126"/>
      <c r="Y24" s="1126"/>
      <c r="Z24" s="1126"/>
      <c r="AA24" s="1126"/>
      <c r="AB24" s="1126"/>
      <c r="AC24" s="1127" t="str">
        <f>IF(OR(①入力票!C15="標準型",①入力票!C15="Ⅲ型"),"0",IF(①入力票!C15="技術提案型",10,15))</f>
        <v>0</v>
      </c>
      <c r="AD24" s="1128"/>
      <c r="AE24" s="1127" t="s">
        <v>109</v>
      </c>
      <c r="AF24" s="1128"/>
      <c r="AG24" s="1129"/>
      <c r="AH24" s="1122"/>
      <c r="AI24" s="1122"/>
      <c r="AJ24" s="1122"/>
      <c r="AK24" s="1122"/>
      <c r="AL24" s="1122"/>
      <c r="AM24" s="1123"/>
      <c r="AR24">
        <f>IF(C24="○",1,0)</f>
        <v>0</v>
      </c>
      <c r="AS24">
        <f>AS23+AR24</f>
        <v>0</v>
      </c>
      <c r="AT24">
        <f>AR24*AC24</f>
        <v>0</v>
      </c>
      <c r="AV24" s="2">
        <v>2</v>
      </c>
      <c r="AW24" s="2" t="s">
        <v>105</v>
      </c>
    </row>
    <row r="25" spans="3:49" ht="14.25" hidden="1" outlineLevel="1" thickBot="1">
      <c r="C25" s="96" t="str">
        <f>IF(OR(①入力票!D20=3,①入力票!D20=4),"○","－")</f>
        <v>－</v>
      </c>
      <c r="I25" s="731"/>
      <c r="J25" s="1157"/>
      <c r="K25" s="47"/>
      <c r="L25" s="48"/>
      <c r="M25" s="1124" t="s">
        <v>113</v>
      </c>
      <c r="N25" s="1125"/>
      <c r="O25" s="1125"/>
      <c r="P25" s="49" t="s">
        <v>106</v>
      </c>
      <c r="Q25" s="1126">
        <f>①入力票!E42</f>
        <v>0</v>
      </c>
      <c r="R25" s="1126"/>
      <c r="S25" s="1126"/>
      <c r="T25" s="1126"/>
      <c r="U25" s="1126"/>
      <c r="V25" s="1126"/>
      <c r="W25" s="1126"/>
      <c r="X25" s="1126"/>
      <c r="Y25" s="1126"/>
      <c r="Z25" s="1126"/>
      <c r="AA25" s="1126"/>
      <c r="AB25" s="1126"/>
      <c r="AC25" s="1127" t="str">
        <f>IF(OR(①入力票!C15="標準型",①入力票!C15="Ⅲ型"),"0",IF(①入力票!C15="技術提案型",10,15))</f>
        <v>0</v>
      </c>
      <c r="AD25" s="1128"/>
      <c r="AE25" s="1127" t="s">
        <v>110</v>
      </c>
      <c r="AF25" s="1128"/>
      <c r="AG25" s="1129"/>
      <c r="AH25" s="1122"/>
      <c r="AI25" s="1122"/>
      <c r="AJ25" s="1122"/>
      <c r="AK25" s="1122"/>
      <c r="AL25" s="1122"/>
      <c r="AM25" s="1123"/>
      <c r="AR25">
        <f>IF(C25="○",1,0)</f>
        <v>0</v>
      </c>
      <c r="AS25">
        <f>AS24+AR25</f>
        <v>0</v>
      </c>
      <c r="AT25">
        <f>AR25*AC25</f>
        <v>0</v>
      </c>
      <c r="AV25" s="2">
        <v>3</v>
      </c>
      <c r="AW25" s="2" t="s">
        <v>106</v>
      </c>
    </row>
    <row r="26" spans="3:49" ht="14.25" hidden="1" outlineLevel="1" thickBot="1">
      <c r="C26" s="96" t="str">
        <f>IF(①入力票!D20=4,"○","－")</f>
        <v>－</v>
      </c>
      <c r="I26" s="731"/>
      <c r="J26" s="1157"/>
      <c r="K26" s="47"/>
      <c r="L26" s="48"/>
      <c r="M26" s="1124" t="s">
        <v>113</v>
      </c>
      <c r="N26" s="1125"/>
      <c r="O26" s="1125"/>
      <c r="P26" s="49" t="s">
        <v>107</v>
      </c>
      <c r="Q26" s="1126">
        <f>①入力票!E52</f>
        <v>0</v>
      </c>
      <c r="R26" s="1126"/>
      <c r="S26" s="1126"/>
      <c r="T26" s="1126"/>
      <c r="U26" s="1126"/>
      <c r="V26" s="1126"/>
      <c r="W26" s="1126"/>
      <c r="X26" s="1126"/>
      <c r="Y26" s="1126"/>
      <c r="Z26" s="1126"/>
      <c r="AA26" s="1126"/>
      <c r="AB26" s="1126"/>
      <c r="AC26" s="1127" t="str">
        <f>IF(OR(①入力票!C15="標準型",①入力票!C15="Ⅲ型"),"0",IF(①入力票!C15="技術提案型",10,15))</f>
        <v>0</v>
      </c>
      <c r="AD26" s="1128"/>
      <c r="AE26" s="1127" t="s">
        <v>111</v>
      </c>
      <c r="AF26" s="1128"/>
      <c r="AG26" s="1129"/>
      <c r="AH26" s="1122"/>
      <c r="AI26" s="1122"/>
      <c r="AJ26" s="1122"/>
      <c r="AK26" s="1122"/>
      <c r="AL26" s="1122"/>
      <c r="AM26" s="1123"/>
      <c r="AR26">
        <f>IF(C26="○",1,0)</f>
        <v>0</v>
      </c>
      <c r="AS26">
        <f>AS25+AR26</f>
        <v>0</v>
      </c>
      <c r="AT26">
        <f>AR26*AC26</f>
        <v>0</v>
      </c>
      <c r="AV26" s="2">
        <v>4</v>
      </c>
      <c r="AW26" s="2" t="s">
        <v>107</v>
      </c>
    </row>
    <row r="27" spans="3:49" ht="14.25" outlineLevel="1" thickBot="1">
      <c r="C27" s="96" t="str">
        <f>IF(①入力票!C15="標準型","○","－")</f>
        <v>○</v>
      </c>
      <c r="I27" s="731"/>
      <c r="J27" s="1157"/>
      <c r="K27" s="47"/>
      <c r="L27" s="50" t="s">
        <v>112</v>
      </c>
      <c r="M27" s="51"/>
      <c r="N27" s="51"/>
      <c r="O27" s="51"/>
      <c r="P27" s="51"/>
      <c r="Q27" s="52"/>
      <c r="R27" s="52"/>
      <c r="S27" s="52"/>
      <c r="T27" s="52"/>
      <c r="U27" s="52"/>
      <c r="V27" s="53"/>
      <c r="W27" s="53"/>
      <c r="X27" s="53"/>
      <c r="Y27" s="53"/>
      <c r="Z27" s="53"/>
      <c r="AA27" s="53"/>
      <c r="AB27" s="53"/>
      <c r="AC27" s="54"/>
      <c r="AD27" s="54"/>
      <c r="AE27" s="718"/>
      <c r="AF27" s="719"/>
      <c r="AG27" s="720"/>
      <c r="AH27" s="1122"/>
      <c r="AI27" s="1122"/>
      <c r="AJ27" s="1122"/>
      <c r="AK27" s="1122"/>
      <c r="AL27" s="1122"/>
      <c r="AM27" s="1123"/>
      <c r="AV27" s="2">
        <v>5</v>
      </c>
      <c r="AW27" s="2" t="s">
        <v>151</v>
      </c>
    </row>
    <row r="28" spans="3:49" ht="27" customHeight="1" outlineLevel="1" thickBot="1">
      <c r="C28" s="96" t="str">
        <f>IF(①入力票!C15="標準型","○","－")</f>
        <v>○</v>
      </c>
      <c r="I28" s="731"/>
      <c r="J28" s="1157"/>
      <c r="K28" s="47"/>
      <c r="L28" s="55"/>
      <c r="M28" s="1124" t="s">
        <v>113</v>
      </c>
      <c r="N28" s="1125"/>
      <c r="O28" s="1125"/>
      <c r="P28" s="49" t="s">
        <v>104</v>
      </c>
      <c r="Q28" s="1142" t="str">
        <f>CONCATENATE("「",①入力票!E61,"」における",①入力票!E62,"について")</f>
        <v>「発進立坑築造時の資機材搬出入」における「安全管理（労働災害の防止）」について</v>
      </c>
      <c r="R28" s="1142"/>
      <c r="S28" s="1142"/>
      <c r="T28" s="1142"/>
      <c r="U28" s="1142"/>
      <c r="V28" s="1142"/>
      <c r="W28" s="1142"/>
      <c r="X28" s="1142"/>
      <c r="Y28" s="1142"/>
      <c r="Z28" s="1142"/>
      <c r="AA28" s="1142"/>
      <c r="AB28" s="1142"/>
      <c r="AC28" s="1127">
        <v>3</v>
      </c>
      <c r="AD28" s="1128"/>
      <c r="AE28" s="1127" t="s">
        <v>515</v>
      </c>
      <c r="AF28" s="1128"/>
      <c r="AG28" s="1129"/>
      <c r="AH28" s="1122"/>
      <c r="AI28" s="1122"/>
      <c r="AJ28" s="1122"/>
      <c r="AK28" s="1122"/>
      <c r="AL28" s="1122"/>
      <c r="AM28" s="1123"/>
      <c r="AR28">
        <f>IF(C28="○",1,0)</f>
        <v>1</v>
      </c>
      <c r="AS28">
        <f>AS26+AR28</f>
        <v>1</v>
      </c>
      <c r="AT28">
        <f>AR28*AC28</f>
        <v>3</v>
      </c>
      <c r="AV28" s="2">
        <v>6</v>
      </c>
      <c r="AW28" s="2" t="s">
        <v>152</v>
      </c>
    </row>
    <row r="29" spans="3:49" ht="27" customHeight="1" outlineLevel="1" thickBot="1">
      <c r="C29" s="96" t="str">
        <f>IF(①入力票!C15="標準型","○","－")</f>
        <v>○</v>
      </c>
      <c r="I29" s="731"/>
      <c r="J29" s="1157"/>
      <c r="K29" s="47"/>
      <c r="L29" s="56"/>
      <c r="M29" s="1124" t="s">
        <v>114</v>
      </c>
      <c r="N29" s="1125"/>
      <c r="O29" s="1125"/>
      <c r="P29" s="49" t="s">
        <v>105</v>
      </c>
      <c r="Q29" s="1142" t="str">
        <f>CONCATENATE("「",①入力票!E63,"」における",①入力票!E64,"について")</f>
        <v>「車上プラント設備」における「環境への配慮（騒音または振動などへの配慮）」について</v>
      </c>
      <c r="R29" s="1142"/>
      <c r="S29" s="1142"/>
      <c r="T29" s="1142"/>
      <c r="U29" s="1142"/>
      <c r="V29" s="1142"/>
      <c r="W29" s="1142"/>
      <c r="X29" s="1142"/>
      <c r="Y29" s="1142"/>
      <c r="Z29" s="1142"/>
      <c r="AA29" s="1142"/>
      <c r="AB29" s="1142"/>
      <c r="AC29" s="1127">
        <v>3</v>
      </c>
      <c r="AD29" s="1128"/>
      <c r="AE29" s="1127" t="s">
        <v>515</v>
      </c>
      <c r="AF29" s="1128"/>
      <c r="AG29" s="1129"/>
      <c r="AH29" s="1122"/>
      <c r="AI29" s="1122"/>
      <c r="AJ29" s="1122"/>
      <c r="AK29" s="1122"/>
      <c r="AL29" s="1122"/>
      <c r="AM29" s="1123"/>
      <c r="AR29">
        <f>IF(C29="○",1,0)</f>
        <v>1</v>
      </c>
      <c r="AS29">
        <f>AS28+AR29</f>
        <v>2</v>
      </c>
      <c r="AT29">
        <f>AR29*AC29</f>
        <v>3</v>
      </c>
      <c r="AV29" s="2">
        <v>7</v>
      </c>
      <c r="AW29" s="2" t="s">
        <v>153</v>
      </c>
    </row>
    <row r="30" spans="3:49" ht="14.25" outlineLevel="1" thickBot="1">
      <c r="C30" t="s">
        <v>71</v>
      </c>
      <c r="I30" s="731"/>
      <c r="J30" s="1157"/>
      <c r="K30" s="47"/>
      <c r="L30" s="57" t="s">
        <v>1128</v>
      </c>
      <c r="M30" s="717"/>
      <c r="N30" s="717"/>
      <c r="O30" s="717"/>
      <c r="P30" s="54"/>
      <c r="Q30" s="58"/>
      <c r="R30" s="58"/>
      <c r="S30" s="58"/>
      <c r="T30" s="58"/>
      <c r="U30" s="58"/>
      <c r="V30" s="58"/>
      <c r="W30" s="58"/>
      <c r="X30" s="58"/>
      <c r="Y30" s="58"/>
      <c r="Z30" s="58"/>
      <c r="AA30" s="58"/>
      <c r="AB30" s="58"/>
      <c r="AC30" s="719"/>
      <c r="AD30" s="719"/>
      <c r="AE30" s="1127" t="s">
        <v>98</v>
      </c>
      <c r="AF30" s="1128"/>
      <c r="AG30" s="1129"/>
      <c r="AH30" s="992" t="s">
        <v>99</v>
      </c>
      <c r="AI30" s="992"/>
      <c r="AJ30" s="992"/>
      <c r="AK30" s="992"/>
      <c r="AL30" s="992"/>
      <c r="AM30" s="993"/>
      <c r="AV30" s="2">
        <v>8</v>
      </c>
      <c r="AW30" s="2" t="s">
        <v>154</v>
      </c>
    </row>
    <row r="31" spans="3:49" ht="14.25" hidden="1" outlineLevel="1" thickBot="1">
      <c r="C31" s="96" t="str">
        <f>IF(OR(①入力票!K4="○",①入力票!K5="○"),"○","－")</f>
        <v>－</v>
      </c>
      <c r="I31" s="731"/>
      <c r="J31" s="1157"/>
      <c r="K31" s="47"/>
      <c r="L31" s="50" t="s">
        <v>146</v>
      </c>
      <c r="M31" s="51"/>
      <c r="N31" s="51"/>
      <c r="O31" s="51"/>
      <c r="P31" s="51"/>
      <c r="Q31" s="51"/>
      <c r="R31" s="51"/>
      <c r="S31" s="51"/>
      <c r="T31" s="51"/>
      <c r="U31" s="51"/>
      <c r="V31" s="53"/>
      <c r="W31" s="53"/>
      <c r="X31" s="53"/>
      <c r="Y31" s="53"/>
      <c r="Z31" s="53"/>
      <c r="AA31" s="53"/>
      <c r="AB31" s="53"/>
      <c r="AC31" s="54"/>
      <c r="AD31" s="54"/>
      <c r="AE31" s="718"/>
      <c r="AF31" s="719"/>
      <c r="AG31" s="720"/>
      <c r="AH31" s="992"/>
      <c r="AI31" s="992"/>
      <c r="AJ31" s="992"/>
      <c r="AK31" s="992"/>
      <c r="AL31" s="992"/>
      <c r="AM31" s="993"/>
      <c r="AV31" s="2">
        <v>9</v>
      </c>
      <c r="AW31" s="2" t="s">
        <v>155</v>
      </c>
    </row>
    <row r="32" spans="3:49" ht="14.25" hidden="1" outlineLevel="1" thickBot="1">
      <c r="C32" s="96" t="str">
        <f>IF(①入力票!K4="○","○","－")</f>
        <v>－</v>
      </c>
      <c r="I32" s="731"/>
      <c r="J32" s="1157"/>
      <c r="K32" s="47"/>
      <c r="L32" s="48"/>
      <c r="M32" s="1124" t="s">
        <v>113</v>
      </c>
      <c r="N32" s="1125"/>
      <c r="O32" s="1125"/>
      <c r="P32" s="49" t="str">
        <f>VLOOKUP(AS32,$AV$23:$AW$42,2,1)</f>
        <v>②</v>
      </c>
      <c r="Q32" s="1126" t="s">
        <v>148</v>
      </c>
      <c r="R32" s="1126"/>
      <c r="S32" s="1126"/>
      <c r="T32" s="1126"/>
      <c r="U32" s="1126"/>
      <c r="V32" s="1126"/>
      <c r="W32" s="1126"/>
      <c r="X32" s="1126"/>
      <c r="Y32" s="1126"/>
      <c r="Z32" s="1126"/>
      <c r="AA32" s="1126"/>
      <c r="AB32" s="1126"/>
      <c r="AC32" s="1127">
        <v>0</v>
      </c>
      <c r="AD32" s="1128"/>
      <c r="AE32" s="1127" t="s">
        <v>130</v>
      </c>
      <c r="AF32" s="1128"/>
      <c r="AG32" s="1129"/>
      <c r="AH32" s="992"/>
      <c r="AI32" s="992"/>
      <c r="AJ32" s="992"/>
      <c r="AK32" s="992"/>
      <c r="AL32" s="992"/>
      <c r="AM32" s="993"/>
      <c r="AR32">
        <f>IF(C32="○",1,0)</f>
        <v>0</v>
      </c>
      <c r="AS32">
        <f>AS29+AR32</f>
        <v>2</v>
      </c>
      <c r="AT32">
        <f>AR32*AC32</f>
        <v>0</v>
      </c>
      <c r="AV32" s="2">
        <v>10</v>
      </c>
      <c r="AW32" s="2" t="s">
        <v>156</v>
      </c>
    </row>
    <row r="33" spans="3:77" ht="14.25" hidden="1" outlineLevel="1" thickBot="1">
      <c r="C33" s="96" t="str">
        <f>IF(①入力票!K5="○","○","－")</f>
        <v>－</v>
      </c>
      <c r="I33" s="731"/>
      <c r="J33" s="1157"/>
      <c r="K33" s="59"/>
      <c r="L33" s="60"/>
      <c r="M33" s="994" t="s">
        <v>113</v>
      </c>
      <c r="N33" s="995"/>
      <c r="O33" s="995"/>
      <c r="P33" s="61" t="str">
        <f>VLOOKUP(AS33,$AV$23:$AW$42,2,1)</f>
        <v>②</v>
      </c>
      <c r="Q33" s="996" t="s">
        <v>149</v>
      </c>
      <c r="R33" s="996"/>
      <c r="S33" s="996"/>
      <c r="T33" s="996"/>
      <c r="U33" s="996"/>
      <c r="V33" s="996"/>
      <c r="W33" s="996"/>
      <c r="X33" s="996"/>
      <c r="Y33" s="996"/>
      <c r="Z33" s="996"/>
      <c r="AA33" s="996"/>
      <c r="AB33" s="996"/>
      <c r="AC33" s="997">
        <v>0</v>
      </c>
      <c r="AD33" s="998"/>
      <c r="AE33" s="997" t="s">
        <v>131</v>
      </c>
      <c r="AF33" s="998"/>
      <c r="AG33" s="999"/>
      <c r="AH33" s="1000"/>
      <c r="AI33" s="1000"/>
      <c r="AJ33" s="1000"/>
      <c r="AK33" s="1000"/>
      <c r="AL33" s="1000"/>
      <c r="AM33" s="1001"/>
      <c r="AR33">
        <f>IF(C33="○",1,0)</f>
        <v>0</v>
      </c>
      <c r="AS33">
        <f>AS32+AR33</f>
        <v>2</v>
      </c>
      <c r="AT33">
        <f>AR33*AC33</f>
        <v>0</v>
      </c>
      <c r="AV33" s="2">
        <v>11</v>
      </c>
      <c r="AW33" s="2" t="s">
        <v>157</v>
      </c>
    </row>
    <row r="34" spans="3:77" ht="18" outlineLevel="1" thickBot="1">
      <c r="C34" s="675" t="s">
        <v>71</v>
      </c>
      <c r="I34" s="731"/>
      <c r="J34" s="1157"/>
      <c r="K34" s="1143" t="s">
        <v>140</v>
      </c>
      <c r="L34" s="1144"/>
      <c r="M34" s="1144"/>
      <c r="N34" s="1144"/>
      <c r="O34" s="1144"/>
      <c r="P34" s="1144"/>
      <c r="Q34" s="1144"/>
      <c r="R34" s="1144"/>
      <c r="S34" s="1144"/>
      <c r="T34" s="1144"/>
      <c r="U34" s="1144"/>
      <c r="V34" s="62"/>
      <c r="W34" s="62"/>
      <c r="X34" s="62"/>
      <c r="Y34" s="62"/>
      <c r="Z34" s="62"/>
      <c r="AA34" s="62"/>
      <c r="AB34" s="62"/>
      <c r="AC34" s="36"/>
      <c r="AD34" s="63"/>
      <c r="AE34" s="64"/>
      <c r="AF34" s="65"/>
      <c r="AG34" s="66"/>
      <c r="AH34" s="1145"/>
      <c r="AI34" s="1145"/>
      <c r="AJ34" s="1145"/>
      <c r="AK34" s="1145"/>
      <c r="AL34" s="1145"/>
      <c r="AM34" s="1146"/>
      <c r="AV34" s="2">
        <v>12</v>
      </c>
      <c r="AW34" s="2" t="s">
        <v>158</v>
      </c>
    </row>
    <row r="35" spans="3:77" ht="14.25" outlineLevel="1" thickBot="1">
      <c r="C35" s="96" t="str">
        <f>IF(COUNTIF(C36:C41,"○")&gt;0,"○","－")</f>
        <v>○</v>
      </c>
      <c r="I35" s="731"/>
      <c r="J35" s="1157"/>
      <c r="K35" s="47"/>
      <c r="L35" s="67" t="s">
        <v>143</v>
      </c>
      <c r="M35" s="68"/>
      <c r="N35" s="68"/>
      <c r="O35" s="68"/>
      <c r="P35" s="68"/>
      <c r="Q35" s="68"/>
      <c r="R35" s="68"/>
      <c r="S35" s="68"/>
      <c r="T35" s="68"/>
      <c r="U35" s="68"/>
      <c r="V35" s="68"/>
      <c r="W35" s="68"/>
      <c r="X35" s="68"/>
      <c r="Y35" s="68"/>
      <c r="Z35" s="68"/>
      <c r="AA35" s="68"/>
      <c r="AB35" s="68"/>
      <c r="AC35" s="68"/>
      <c r="AD35" s="68"/>
      <c r="AE35" s="718"/>
      <c r="AF35" s="719"/>
      <c r="AG35" s="720"/>
      <c r="AH35" s="992"/>
      <c r="AI35" s="992"/>
      <c r="AJ35" s="992"/>
      <c r="AK35" s="992"/>
      <c r="AL35" s="992"/>
      <c r="AM35" s="993"/>
      <c r="AV35" s="2">
        <v>13</v>
      </c>
      <c r="AW35" s="2" t="s">
        <v>159</v>
      </c>
    </row>
    <row r="36" spans="3:77" ht="14.25" outlineLevel="1" thickBot="1">
      <c r="C36" s="96" t="str">
        <f>IF(①入力票!C15="WTO型","－","○")</f>
        <v>○</v>
      </c>
      <c r="I36" s="731"/>
      <c r="J36" s="1157"/>
      <c r="K36" s="47"/>
      <c r="L36" s="48"/>
      <c r="M36" s="1124" t="s">
        <v>113</v>
      </c>
      <c r="N36" s="1125"/>
      <c r="O36" s="1125"/>
      <c r="P36" s="49" t="str">
        <f t="shared" ref="P36:P41" si="0">VLOOKUP(AS36,$AV$23:$AW$42,2,1)</f>
        <v>③</v>
      </c>
      <c r="Q36" s="1126" t="s">
        <v>117</v>
      </c>
      <c r="R36" s="1126"/>
      <c r="S36" s="1126"/>
      <c r="T36" s="1126"/>
      <c r="U36" s="1126"/>
      <c r="V36" s="1126"/>
      <c r="W36" s="1126"/>
      <c r="X36" s="1126"/>
      <c r="Y36" s="1126"/>
      <c r="Z36" s="1126"/>
      <c r="AA36" s="1126"/>
      <c r="AB36" s="1126"/>
      <c r="AC36" s="1127">
        <v>4</v>
      </c>
      <c r="AD36" s="1128"/>
      <c r="AE36" s="1127" t="s">
        <v>120</v>
      </c>
      <c r="AF36" s="1128"/>
      <c r="AG36" s="1129"/>
      <c r="AH36" s="992"/>
      <c r="AI36" s="992"/>
      <c r="AJ36" s="992"/>
      <c r="AK36" s="992"/>
      <c r="AL36" s="992"/>
      <c r="AM36" s="993"/>
      <c r="AR36">
        <f t="shared" ref="AR36:AR41" si="1">IF(C36="○",1,0)</f>
        <v>1</v>
      </c>
      <c r="AS36">
        <f>AS33+AR36</f>
        <v>3</v>
      </c>
      <c r="AT36">
        <f t="shared" ref="AT36:AT41" si="2">AR36*AC36</f>
        <v>4</v>
      </c>
      <c r="AV36" s="2">
        <v>14</v>
      </c>
      <c r="AW36" s="2" t="s">
        <v>160</v>
      </c>
    </row>
    <row r="37" spans="3:77" ht="14.25" outlineLevel="1" thickBot="1">
      <c r="C37" s="96" t="str">
        <f>IF(①入力票!C15="WTO型","－","○")</f>
        <v>○</v>
      </c>
      <c r="I37" s="731"/>
      <c r="J37" s="1157"/>
      <c r="K37" s="47"/>
      <c r="L37" s="48"/>
      <c r="M37" s="1124" t="s">
        <v>113</v>
      </c>
      <c r="N37" s="1125"/>
      <c r="O37" s="1125"/>
      <c r="P37" s="49" t="str">
        <f t="shared" si="0"/>
        <v>④</v>
      </c>
      <c r="Q37" s="1126" t="s">
        <v>118</v>
      </c>
      <c r="R37" s="1126"/>
      <c r="S37" s="1126"/>
      <c r="T37" s="1126"/>
      <c r="U37" s="1126"/>
      <c r="V37" s="1126"/>
      <c r="W37" s="1126"/>
      <c r="X37" s="1126"/>
      <c r="Y37" s="1126"/>
      <c r="Z37" s="1126"/>
      <c r="AA37" s="1126"/>
      <c r="AB37" s="1126"/>
      <c r="AC37" s="1127">
        <v>1</v>
      </c>
      <c r="AD37" s="1128"/>
      <c r="AE37" s="1127" t="s">
        <v>121</v>
      </c>
      <c r="AF37" s="1128"/>
      <c r="AG37" s="1129"/>
      <c r="AH37" s="992"/>
      <c r="AI37" s="992"/>
      <c r="AJ37" s="992"/>
      <c r="AK37" s="992"/>
      <c r="AL37" s="992"/>
      <c r="AM37" s="993"/>
      <c r="AR37">
        <f t="shared" si="1"/>
        <v>1</v>
      </c>
      <c r="AS37">
        <f>AS36+AR37</f>
        <v>4</v>
      </c>
      <c r="AT37">
        <f t="shared" si="2"/>
        <v>1</v>
      </c>
      <c r="AV37" s="2">
        <v>15</v>
      </c>
      <c r="AW37" s="2" t="s">
        <v>161</v>
      </c>
    </row>
    <row r="38" spans="3:77" ht="14.25" outlineLevel="1" thickBot="1">
      <c r="C38" s="96" t="str">
        <f>IF(①入力票!C15="WTO型","－","○")</f>
        <v>○</v>
      </c>
      <c r="I38" s="731"/>
      <c r="J38" s="1157"/>
      <c r="K38" s="47"/>
      <c r="L38" s="48"/>
      <c r="M38" s="1124" t="s">
        <v>113</v>
      </c>
      <c r="N38" s="1125"/>
      <c r="O38" s="1125"/>
      <c r="P38" s="49" t="str">
        <f t="shared" si="0"/>
        <v>⑤</v>
      </c>
      <c r="Q38" s="1126" t="s">
        <v>119</v>
      </c>
      <c r="R38" s="1126"/>
      <c r="S38" s="1126"/>
      <c r="T38" s="1126"/>
      <c r="U38" s="1126"/>
      <c r="V38" s="1126"/>
      <c r="W38" s="1126"/>
      <c r="X38" s="1126"/>
      <c r="Y38" s="1126"/>
      <c r="Z38" s="1126"/>
      <c r="AA38" s="1126"/>
      <c r="AB38" s="1126"/>
      <c r="AC38" s="1127">
        <v>1</v>
      </c>
      <c r="AD38" s="1128"/>
      <c r="AE38" s="1127" t="s">
        <v>122</v>
      </c>
      <c r="AF38" s="1128"/>
      <c r="AG38" s="1129"/>
      <c r="AH38" s="992"/>
      <c r="AI38" s="992"/>
      <c r="AJ38" s="992"/>
      <c r="AK38" s="992"/>
      <c r="AL38" s="992"/>
      <c r="AM38" s="993"/>
      <c r="AR38">
        <f t="shared" si="1"/>
        <v>1</v>
      </c>
      <c r="AS38">
        <f>AS37+AR38</f>
        <v>5</v>
      </c>
      <c r="AT38">
        <f t="shared" si="2"/>
        <v>1</v>
      </c>
      <c r="AV38" s="2">
        <v>16</v>
      </c>
      <c r="AW38" s="2" t="s">
        <v>162</v>
      </c>
    </row>
    <row r="39" spans="3:77" ht="14.25" hidden="1" outlineLevel="1" thickBot="1">
      <c r="C39" s="96" t="str">
        <f>IF(①入力票!K31="○","○","－")</f>
        <v>－</v>
      </c>
      <c r="I39" s="731"/>
      <c r="J39" s="1157"/>
      <c r="K39" s="47"/>
      <c r="L39" s="48"/>
      <c r="M39" s="1124" t="s">
        <v>113</v>
      </c>
      <c r="N39" s="1125"/>
      <c r="O39" s="1125"/>
      <c r="P39" s="49" t="str">
        <f t="shared" si="0"/>
        <v>⑤</v>
      </c>
      <c r="Q39" s="1126" t="s">
        <v>144</v>
      </c>
      <c r="R39" s="1126"/>
      <c r="S39" s="1126"/>
      <c r="T39" s="1126"/>
      <c r="U39" s="1126"/>
      <c r="V39" s="1126"/>
      <c r="W39" s="1126"/>
      <c r="X39" s="1126"/>
      <c r="Y39" s="1126"/>
      <c r="Z39" s="1126"/>
      <c r="AA39" s="1126"/>
      <c r="AB39" s="1126"/>
      <c r="AC39" s="1127">
        <v>1</v>
      </c>
      <c r="AD39" s="1128"/>
      <c r="AE39" s="1127" t="s">
        <v>123</v>
      </c>
      <c r="AF39" s="1128"/>
      <c r="AG39" s="1129"/>
      <c r="AH39" s="992"/>
      <c r="AI39" s="992"/>
      <c r="AJ39" s="992"/>
      <c r="AK39" s="992"/>
      <c r="AL39" s="992"/>
      <c r="AM39" s="993"/>
      <c r="AR39">
        <f t="shared" si="1"/>
        <v>0</v>
      </c>
      <c r="AS39">
        <f>AS38+AR39</f>
        <v>5</v>
      </c>
      <c r="AT39">
        <f t="shared" si="2"/>
        <v>0</v>
      </c>
      <c r="AV39" s="2">
        <v>17</v>
      </c>
      <c r="AW39" s="2" t="s">
        <v>163</v>
      </c>
    </row>
    <row r="40" spans="3:77" ht="14.25" hidden="1" outlineLevel="1" thickBot="1">
      <c r="C40" s="96" t="str">
        <f>IF(①入力票!L40="品質管理への取り組み","○","－")</f>
        <v>－</v>
      </c>
      <c r="I40" s="731"/>
      <c r="J40" s="1157"/>
      <c r="K40" s="47"/>
      <c r="L40" s="48"/>
      <c r="M40" s="1124" t="s">
        <v>113</v>
      </c>
      <c r="N40" s="1125"/>
      <c r="O40" s="1125"/>
      <c r="P40" s="49" t="str">
        <f t="shared" si="0"/>
        <v>⑤</v>
      </c>
      <c r="Q40" s="1126" t="s">
        <v>420</v>
      </c>
      <c r="R40" s="1126"/>
      <c r="S40" s="1126"/>
      <c r="T40" s="1126"/>
      <c r="U40" s="1126"/>
      <c r="V40" s="1126"/>
      <c r="W40" s="1126"/>
      <c r="X40" s="1126"/>
      <c r="Y40" s="1126"/>
      <c r="Z40" s="1126"/>
      <c r="AA40" s="1126"/>
      <c r="AB40" s="1126"/>
      <c r="AC40" s="1127">
        <v>0</v>
      </c>
      <c r="AD40" s="1128"/>
      <c r="AE40" s="1127" t="s">
        <v>124</v>
      </c>
      <c r="AF40" s="1128"/>
      <c r="AG40" s="1129"/>
      <c r="AH40" s="992"/>
      <c r="AI40" s="992"/>
      <c r="AJ40" s="992"/>
      <c r="AK40" s="992"/>
      <c r="AL40" s="992"/>
      <c r="AM40" s="993"/>
      <c r="AR40">
        <f t="shared" si="1"/>
        <v>0</v>
      </c>
      <c r="AS40">
        <f>AS39+AR40</f>
        <v>5</v>
      </c>
      <c r="AT40">
        <f t="shared" si="2"/>
        <v>0</v>
      </c>
      <c r="AV40" s="2">
        <v>18</v>
      </c>
      <c r="AW40" s="2" t="s">
        <v>164</v>
      </c>
    </row>
    <row r="41" spans="3:77" ht="14.25" outlineLevel="1" thickBot="1">
      <c r="C41" s="96" t="str">
        <f>IF(①入力票!C15="WTO型","－",IF(①入力票!L40="建設業労働災害防止協会加入状況","○","－"))</f>
        <v>○</v>
      </c>
      <c r="I41" s="731"/>
      <c r="J41" s="1157"/>
      <c r="K41" s="47"/>
      <c r="L41" s="48"/>
      <c r="M41" s="1124" t="s">
        <v>113</v>
      </c>
      <c r="N41" s="1125"/>
      <c r="O41" s="1125"/>
      <c r="P41" s="49" t="str">
        <f t="shared" si="0"/>
        <v>⑥</v>
      </c>
      <c r="Q41" s="1126" t="s">
        <v>419</v>
      </c>
      <c r="R41" s="1126"/>
      <c r="S41" s="1126"/>
      <c r="T41" s="1126"/>
      <c r="U41" s="1126"/>
      <c r="V41" s="1126"/>
      <c r="W41" s="1126"/>
      <c r="X41" s="1126"/>
      <c r="Y41" s="1126"/>
      <c r="Z41" s="1126"/>
      <c r="AA41" s="1126"/>
      <c r="AB41" s="1126"/>
      <c r="AC41" s="1127">
        <v>1</v>
      </c>
      <c r="AD41" s="1128"/>
      <c r="AE41" s="1127" t="s">
        <v>125</v>
      </c>
      <c r="AF41" s="1128"/>
      <c r="AG41" s="1129"/>
      <c r="AH41" s="992"/>
      <c r="AI41" s="992"/>
      <c r="AJ41" s="992"/>
      <c r="AK41" s="992"/>
      <c r="AL41" s="992"/>
      <c r="AM41" s="993"/>
      <c r="AR41">
        <f t="shared" si="1"/>
        <v>1</v>
      </c>
      <c r="AS41">
        <f>AS40+AR41</f>
        <v>6</v>
      </c>
      <c r="AT41">
        <f t="shared" si="2"/>
        <v>1</v>
      </c>
      <c r="AV41" s="2">
        <v>19</v>
      </c>
      <c r="AW41" s="2" t="s">
        <v>165</v>
      </c>
    </row>
    <row r="42" spans="3:77" ht="14.25" outlineLevel="1" thickBot="1">
      <c r="C42" s="675" t="s">
        <v>71</v>
      </c>
      <c r="I42" s="731"/>
      <c r="J42" s="1157"/>
      <c r="K42" s="47"/>
      <c r="L42" s="67" t="s">
        <v>141</v>
      </c>
      <c r="M42" s="68"/>
      <c r="N42" s="68"/>
      <c r="O42" s="68"/>
      <c r="P42" s="68"/>
      <c r="Q42" s="69"/>
      <c r="R42" s="69"/>
      <c r="S42" s="69"/>
      <c r="T42" s="69"/>
      <c r="U42" s="69"/>
      <c r="V42" s="53"/>
      <c r="W42" s="53"/>
      <c r="X42" s="53"/>
      <c r="Y42" s="53"/>
      <c r="Z42" s="53"/>
      <c r="AA42" s="53"/>
      <c r="AB42" s="53"/>
      <c r="AC42" s="54"/>
      <c r="AD42" s="54"/>
      <c r="AE42" s="718"/>
      <c r="AF42" s="719"/>
      <c r="AG42" s="720"/>
      <c r="AH42" s="992"/>
      <c r="AI42" s="992"/>
      <c r="AJ42" s="992"/>
      <c r="AK42" s="992"/>
      <c r="AL42" s="992"/>
      <c r="AM42" s="993"/>
      <c r="AV42" s="2">
        <v>20</v>
      </c>
      <c r="AW42" s="2" t="s">
        <v>166</v>
      </c>
    </row>
    <row r="43" spans="3:77" ht="14.25" outlineLevel="1" thickBot="1">
      <c r="C43" s="96" t="str">
        <f>IF(①入力票!K42="○","○","－")</f>
        <v>○</v>
      </c>
      <c r="I43" s="731"/>
      <c r="J43" s="1157"/>
      <c r="K43" s="47"/>
      <c r="L43" s="48"/>
      <c r="M43" s="1124" t="s">
        <v>113</v>
      </c>
      <c r="N43" s="1125"/>
      <c r="O43" s="1125"/>
      <c r="P43" s="49" t="str">
        <f>VLOOKUP(AS43,$AV$23:$AW$42,2,1)</f>
        <v>⑦</v>
      </c>
      <c r="Q43" s="1126" t="s">
        <v>445</v>
      </c>
      <c r="R43" s="1126"/>
      <c r="S43" s="1126"/>
      <c r="T43" s="1126"/>
      <c r="U43" s="1126"/>
      <c r="V43" s="1126"/>
      <c r="W43" s="1126"/>
      <c r="X43" s="1126"/>
      <c r="Y43" s="1126"/>
      <c r="Z43" s="1126"/>
      <c r="AA43" s="1126"/>
      <c r="AB43" s="1126"/>
      <c r="AC43" s="1127">
        <v>1</v>
      </c>
      <c r="AD43" s="1128"/>
      <c r="AE43" s="1127" t="s">
        <v>126</v>
      </c>
      <c r="AF43" s="1128"/>
      <c r="AG43" s="1129"/>
      <c r="AH43" s="992"/>
      <c r="AI43" s="992"/>
      <c r="AJ43" s="992"/>
      <c r="AK43" s="992"/>
      <c r="AL43" s="992"/>
      <c r="AM43" s="993"/>
      <c r="AR43">
        <f>IF(C43="○",1,0)</f>
        <v>1</v>
      </c>
      <c r="AS43">
        <f>AS41+AR43</f>
        <v>7</v>
      </c>
      <c r="AT43">
        <f>AR43*AC43</f>
        <v>1</v>
      </c>
    </row>
    <row r="44" spans="3:77" ht="14.25" outlineLevel="1" thickBot="1">
      <c r="C44" s="96" t="str">
        <f>IF(①入力票!C15="WTO型","－","○")</f>
        <v>○</v>
      </c>
      <c r="I44" s="731"/>
      <c r="J44" s="1157"/>
      <c r="K44" s="47"/>
      <c r="L44" s="56"/>
      <c r="M44" s="1124" t="s">
        <v>113</v>
      </c>
      <c r="N44" s="1125"/>
      <c r="O44" s="1125"/>
      <c r="P44" s="49" t="str">
        <f>VLOOKUP(AS44,$AV$23:$AW$42,2,1)</f>
        <v>⑧</v>
      </c>
      <c r="Q44" s="1126" t="s">
        <v>133</v>
      </c>
      <c r="R44" s="1126"/>
      <c r="S44" s="1126"/>
      <c r="T44" s="1126"/>
      <c r="U44" s="1126"/>
      <c r="V44" s="1126"/>
      <c r="W44" s="1126"/>
      <c r="X44" s="1126"/>
      <c r="Y44" s="1126"/>
      <c r="Z44" s="1126"/>
      <c r="AA44" s="1126"/>
      <c r="AB44" s="1126"/>
      <c r="AC44" s="1127">
        <v>1</v>
      </c>
      <c r="AD44" s="1128"/>
      <c r="AE44" s="1127" t="s">
        <v>126</v>
      </c>
      <c r="AF44" s="1128"/>
      <c r="AG44" s="1129"/>
      <c r="AH44" s="992"/>
      <c r="AI44" s="992"/>
      <c r="AJ44" s="992"/>
      <c r="AK44" s="992"/>
      <c r="AL44" s="992"/>
      <c r="AM44" s="993"/>
      <c r="AR44">
        <f>IF(C44="○",1,0)</f>
        <v>1</v>
      </c>
      <c r="AS44">
        <f>AS43+AR44</f>
        <v>8</v>
      </c>
      <c r="AT44">
        <f>AR44*AC44</f>
        <v>1</v>
      </c>
    </row>
    <row r="45" spans="3:77" ht="14.25" outlineLevel="1" thickBot="1">
      <c r="C45" s="96" t="str">
        <f>IF(①入力票!C15="WTO型","－","○")</f>
        <v>○</v>
      </c>
      <c r="I45" s="731"/>
      <c r="J45" s="1157"/>
      <c r="K45" s="47"/>
      <c r="L45" s="48" t="s">
        <v>142</v>
      </c>
      <c r="M45" s="70"/>
      <c r="N45" s="70"/>
      <c r="O45" s="70"/>
      <c r="P45" s="70"/>
      <c r="Q45" s="69"/>
      <c r="R45" s="69"/>
      <c r="S45" s="69"/>
      <c r="T45" s="69"/>
      <c r="U45" s="69"/>
      <c r="V45" s="53"/>
      <c r="W45" s="53"/>
      <c r="X45" s="53"/>
      <c r="Y45" s="53"/>
      <c r="Z45" s="53"/>
      <c r="AA45" s="53"/>
      <c r="AB45" s="53"/>
      <c r="AC45" s="54"/>
      <c r="AD45" s="54"/>
      <c r="AE45" s="718"/>
      <c r="AF45" s="719"/>
      <c r="AG45" s="720"/>
      <c r="AH45" s="992"/>
      <c r="AI45" s="992"/>
      <c r="AJ45" s="992"/>
      <c r="AK45" s="992"/>
      <c r="AL45" s="992"/>
      <c r="AM45" s="993"/>
    </row>
    <row r="46" spans="3:77" ht="14.25" outlineLevel="1" thickBot="1">
      <c r="C46" s="96" t="str">
        <f>IF(①入力票!C15="WTO型","－","○")</f>
        <v>○</v>
      </c>
      <c r="I46" s="731"/>
      <c r="J46" s="1157"/>
      <c r="K46" s="47"/>
      <c r="L46" s="48"/>
      <c r="M46" s="1124" t="s">
        <v>113</v>
      </c>
      <c r="N46" s="1125"/>
      <c r="O46" s="1125"/>
      <c r="P46" s="49" t="str">
        <f>VLOOKUP(AS46,$AV$23:$AW$42,2,1)</f>
        <v>⑨</v>
      </c>
      <c r="Q46" s="1163" t="s">
        <v>70</v>
      </c>
      <c r="R46" s="1163"/>
      <c r="S46" s="1163"/>
      <c r="T46" s="1163"/>
      <c r="U46" s="1163"/>
      <c r="V46" s="1163"/>
      <c r="W46" s="1163"/>
      <c r="X46" s="1163"/>
      <c r="Y46" s="1163"/>
      <c r="Z46" s="1163"/>
      <c r="AA46" s="1163"/>
      <c r="AB46" s="1163"/>
      <c r="AC46" s="1002">
        <v>1</v>
      </c>
      <c r="AD46" s="1003"/>
      <c r="AE46" s="1002" t="s">
        <v>127</v>
      </c>
      <c r="AF46" s="1003"/>
      <c r="AG46" s="1004"/>
      <c r="AH46" s="1005"/>
      <c r="AI46" s="1005"/>
      <c r="AJ46" s="1005"/>
      <c r="AK46" s="1005"/>
      <c r="AL46" s="1005"/>
      <c r="AM46" s="1006"/>
      <c r="AR46">
        <f>IF(C46="○",1,0)</f>
        <v>1</v>
      </c>
      <c r="AS46">
        <f>AS44+AR46</f>
        <v>9</v>
      </c>
      <c r="AT46">
        <f>AR46*AC46</f>
        <v>1</v>
      </c>
      <c r="BC46" s="973"/>
      <c r="BD46" s="973"/>
      <c r="BE46" s="973"/>
      <c r="BF46" s="973"/>
      <c r="BG46" s="973"/>
      <c r="BH46" s="973"/>
      <c r="BI46" s="973"/>
      <c r="BJ46" s="973"/>
      <c r="BK46" s="973"/>
      <c r="BL46" s="973"/>
      <c r="BM46" s="973"/>
      <c r="BN46" s="973"/>
      <c r="BO46" s="974"/>
      <c r="BP46" s="974"/>
      <c r="BQ46" s="974"/>
      <c r="BR46" s="974"/>
      <c r="BS46" s="974"/>
      <c r="BT46" s="975"/>
      <c r="BU46" s="975"/>
      <c r="BV46" s="975"/>
      <c r="BW46" s="975"/>
      <c r="BX46" s="975"/>
      <c r="BY46" s="975"/>
    </row>
    <row r="47" spans="3:77" ht="14.25" outlineLevel="1" thickBot="1">
      <c r="C47" s="96" t="str">
        <f>IF(①入力票!C15="WTO型","－","○")</f>
        <v>○</v>
      </c>
      <c r="I47" s="731"/>
      <c r="J47" s="1157"/>
      <c r="K47" s="705"/>
      <c r="L47" s="48"/>
      <c r="M47" s="1161" t="s">
        <v>113</v>
      </c>
      <c r="N47" s="1162"/>
      <c r="O47" s="1162"/>
      <c r="P47" s="686" t="str">
        <f>VLOOKUP(AS47,$AV$23:$AW$42,2,1)</f>
        <v>⑩</v>
      </c>
      <c r="Q47" s="1126" t="s">
        <v>460</v>
      </c>
      <c r="R47" s="1126"/>
      <c r="S47" s="1126"/>
      <c r="T47" s="1126"/>
      <c r="U47" s="1126"/>
      <c r="V47" s="1126"/>
      <c r="W47" s="1126"/>
      <c r="X47" s="1126"/>
      <c r="Y47" s="1126"/>
      <c r="Z47" s="1126"/>
      <c r="AA47" s="1126"/>
      <c r="AB47" s="1126"/>
      <c r="AC47" s="1127">
        <v>2</v>
      </c>
      <c r="AD47" s="1128"/>
      <c r="AE47" s="1127" t="s">
        <v>128</v>
      </c>
      <c r="AF47" s="1128"/>
      <c r="AG47" s="1129"/>
      <c r="AH47" s="992"/>
      <c r="AI47" s="992"/>
      <c r="AJ47" s="992"/>
      <c r="AK47" s="992"/>
      <c r="AL47" s="992"/>
      <c r="AM47" s="993"/>
      <c r="AR47">
        <f>IF(C47="○",1,0)</f>
        <v>1</v>
      </c>
      <c r="AS47">
        <f>AS46+AR47</f>
        <v>10</v>
      </c>
      <c r="AT47">
        <f>AR47*AC47</f>
        <v>2</v>
      </c>
    </row>
    <row r="48" spans="3:77" s="675" customFormat="1" ht="14.25" outlineLevel="1" thickBot="1">
      <c r="C48" s="675" t="s">
        <v>71</v>
      </c>
      <c r="I48" s="731"/>
      <c r="J48" s="1157"/>
      <c r="K48" s="47"/>
      <c r="L48" s="67" t="s">
        <v>1157</v>
      </c>
      <c r="M48" s="68"/>
      <c r="N48" s="68"/>
      <c r="O48" s="68"/>
      <c r="P48" s="68"/>
      <c r="Q48" s="732"/>
      <c r="R48" s="732"/>
      <c r="S48" s="732"/>
      <c r="T48" s="732"/>
      <c r="U48" s="732"/>
      <c r="V48" s="733"/>
      <c r="W48" s="733"/>
      <c r="X48" s="733"/>
      <c r="Y48" s="733"/>
      <c r="Z48" s="733"/>
      <c r="AA48" s="733"/>
      <c r="AB48" s="733"/>
      <c r="AC48" s="54"/>
      <c r="AD48" s="54"/>
      <c r="AE48" s="718"/>
      <c r="AF48" s="719"/>
      <c r="AG48" s="720"/>
      <c r="AH48" s="992"/>
      <c r="AI48" s="992"/>
      <c r="AJ48" s="992"/>
      <c r="AK48" s="992"/>
      <c r="AL48" s="992"/>
      <c r="AM48" s="993"/>
    </row>
    <row r="49" spans="3:46" s="675" customFormat="1" ht="14.25" outlineLevel="1" thickBot="1">
      <c r="C49" s="96" t="str">
        <f>①入力票!K64</f>
        <v>○</v>
      </c>
      <c r="I49" s="731"/>
      <c r="J49" s="1157"/>
      <c r="K49" s="59"/>
      <c r="L49" s="60"/>
      <c r="M49" s="994" t="s">
        <v>113</v>
      </c>
      <c r="N49" s="995"/>
      <c r="O49" s="995"/>
      <c r="P49" s="61" t="str">
        <f>VLOOKUP(AS49,$AV$23:$AW$42,2,1)</f>
        <v>⑪</v>
      </c>
      <c r="Q49" s="996" t="s">
        <v>1168</v>
      </c>
      <c r="R49" s="996"/>
      <c r="S49" s="996"/>
      <c r="T49" s="996"/>
      <c r="U49" s="996"/>
      <c r="V49" s="996"/>
      <c r="W49" s="996"/>
      <c r="X49" s="996"/>
      <c r="Y49" s="996"/>
      <c r="Z49" s="996"/>
      <c r="AA49" s="996"/>
      <c r="AB49" s="996"/>
      <c r="AC49" s="997">
        <v>-2</v>
      </c>
      <c r="AD49" s="998"/>
      <c r="AE49" s="997" t="s">
        <v>129</v>
      </c>
      <c r="AF49" s="998"/>
      <c r="AG49" s="999"/>
      <c r="AH49" s="1000"/>
      <c r="AI49" s="1000"/>
      <c r="AJ49" s="1000"/>
      <c r="AK49" s="1000"/>
      <c r="AL49" s="1000"/>
      <c r="AM49" s="1001"/>
      <c r="AR49" s="675">
        <f>IF(C49="○",1,0)</f>
        <v>1</v>
      </c>
      <c r="AS49" s="675">
        <f>AS47+AR49</f>
        <v>11</v>
      </c>
      <c r="AT49" s="675">
        <f>AR49*AC49</f>
        <v>-2</v>
      </c>
    </row>
    <row r="50" spans="3:46" ht="14.25" outlineLevel="1" thickBot="1">
      <c r="C50" t="s">
        <v>71</v>
      </c>
      <c r="I50" s="731"/>
      <c r="J50" s="1158"/>
      <c r="K50" s="71"/>
      <c r="L50" s="72"/>
      <c r="M50" s="73"/>
      <c r="N50" s="73"/>
      <c r="O50" s="73"/>
      <c r="P50" s="72"/>
      <c r="Q50" s="72"/>
      <c r="R50" s="72"/>
      <c r="S50" s="72"/>
      <c r="T50" s="72"/>
      <c r="U50" s="72"/>
      <c r="V50" s="72"/>
      <c r="W50" s="72"/>
      <c r="X50" s="1007" t="s">
        <v>100</v>
      </c>
      <c r="Y50" s="1007"/>
      <c r="Z50" s="1007"/>
      <c r="AA50" s="1007"/>
      <c r="AB50" s="1008"/>
      <c r="AC50" s="1009">
        <f>AT50</f>
        <v>18</v>
      </c>
      <c r="AD50" s="1010"/>
      <c r="AE50" s="74"/>
      <c r="AF50" s="75"/>
      <c r="AG50" s="76"/>
      <c r="AH50" s="1147"/>
      <c r="AI50" s="1148"/>
      <c r="AJ50" s="1148"/>
      <c r="AK50" s="1148"/>
      <c r="AL50" s="1148"/>
      <c r="AM50" s="1149"/>
      <c r="AT50" s="79">
        <f>SUM(AT23:AT47)</f>
        <v>18</v>
      </c>
    </row>
    <row r="51" spans="3:46" ht="14.25" outlineLevel="1" thickBot="1">
      <c r="C51" s="697" t="s">
        <v>71</v>
      </c>
      <c r="I51" s="731"/>
      <c r="J51" s="1150" t="s">
        <v>101</v>
      </c>
      <c r="K51" s="1151"/>
      <c r="L51" s="1151"/>
      <c r="M51" s="1151"/>
      <c r="N51" s="1151"/>
      <c r="O51" s="1151"/>
      <c r="P51" s="1151"/>
      <c r="Q51" s="1151"/>
      <c r="R51" s="1151"/>
      <c r="S51" s="1151"/>
      <c r="T51" s="1151"/>
      <c r="U51" s="1151"/>
      <c r="V51" s="1151"/>
      <c r="W51" s="1151"/>
      <c r="X51" s="1151"/>
      <c r="Y51" s="1151"/>
      <c r="Z51" s="1151"/>
      <c r="AA51" s="1151"/>
      <c r="AB51" s="1151"/>
      <c r="AC51" s="1152" t="s">
        <v>102</v>
      </c>
      <c r="AD51" s="1153"/>
      <c r="AE51" s="1152" t="s">
        <v>103</v>
      </c>
      <c r="AF51" s="1151"/>
      <c r="AG51" s="1153"/>
      <c r="AH51" s="1154"/>
      <c r="AI51" s="1154"/>
      <c r="AJ51" s="1154"/>
      <c r="AK51" s="1154"/>
      <c r="AL51" s="1154"/>
      <c r="AM51" s="1155"/>
    </row>
    <row r="52" spans="3:46" outlineLevel="1">
      <c r="C52" t="s">
        <v>71</v>
      </c>
    </row>
    <row r="53" spans="3:46" outlineLevel="1">
      <c r="C53" t="s">
        <v>71</v>
      </c>
      <c r="I53" s="80" t="s">
        <v>169</v>
      </c>
    </row>
    <row r="54" spans="3:46" outlineLevel="1">
      <c r="C54" t="s">
        <v>71</v>
      </c>
    </row>
    <row r="55" spans="3:46" outlineLevel="1">
      <c r="C55" t="s">
        <v>71</v>
      </c>
    </row>
    <row r="56" spans="3:46" outlineLevel="1">
      <c r="C56" t="s">
        <v>71</v>
      </c>
    </row>
    <row r="57" spans="3:46" outlineLevel="1">
      <c r="C57" t="s">
        <v>71</v>
      </c>
    </row>
    <row r="58" spans="3:46" outlineLevel="1">
      <c r="C58" t="s">
        <v>71</v>
      </c>
    </row>
    <row r="59" spans="3:46" outlineLevel="1">
      <c r="C59" t="s">
        <v>71</v>
      </c>
    </row>
    <row r="60" spans="3:46" outlineLevel="1">
      <c r="C60" t="s">
        <v>71</v>
      </c>
    </row>
    <row r="61" spans="3:46" outlineLevel="1">
      <c r="C61" t="s">
        <v>71</v>
      </c>
    </row>
    <row r="62" spans="3:46" outlineLevel="1">
      <c r="C62" t="s">
        <v>71</v>
      </c>
    </row>
    <row r="63" spans="3:46" outlineLevel="1">
      <c r="C63" t="s">
        <v>71</v>
      </c>
    </row>
    <row r="64" spans="3:46" outlineLevel="1">
      <c r="C64" t="s">
        <v>71</v>
      </c>
    </row>
    <row r="65" spans="3:41" outlineLevel="1">
      <c r="C65" t="s">
        <v>71</v>
      </c>
    </row>
    <row r="66" spans="3:41" outlineLevel="1">
      <c r="C66" t="s">
        <v>71</v>
      </c>
    </row>
    <row r="67" spans="3:41" outlineLevel="1">
      <c r="C67" t="s">
        <v>71</v>
      </c>
    </row>
    <row r="68" spans="3:41" outlineLevel="1">
      <c r="C68" t="s">
        <v>71</v>
      </c>
    </row>
    <row r="69" spans="3:41" outlineLevel="1">
      <c r="C69" t="s">
        <v>71</v>
      </c>
    </row>
    <row r="70" spans="3:41" outlineLevel="1">
      <c r="C70" t="s">
        <v>71</v>
      </c>
    </row>
    <row r="71" spans="3:41" outlineLevel="1">
      <c r="C71" t="s">
        <v>71</v>
      </c>
    </row>
    <row r="72" spans="3:41" outlineLevel="1">
      <c r="C72" t="s">
        <v>71</v>
      </c>
    </row>
    <row r="73" spans="3:41" outlineLevel="1">
      <c r="C73" t="s">
        <v>71</v>
      </c>
    </row>
    <row r="74" spans="3:41" outlineLevel="1">
      <c r="C74" t="s">
        <v>71</v>
      </c>
    </row>
    <row r="75" spans="3:41" outlineLevel="1">
      <c r="C75" t="s">
        <v>71</v>
      </c>
    </row>
    <row r="76" spans="3:41" outlineLevel="1">
      <c r="C76" t="s">
        <v>71</v>
      </c>
    </row>
    <row r="77" spans="3:41" outlineLevel="1">
      <c r="C77" t="s">
        <v>71</v>
      </c>
      <c r="E77" s="81"/>
      <c r="F77" s="82"/>
      <c r="G77" s="70"/>
      <c r="H77" s="81"/>
      <c r="I77" s="81"/>
      <c r="J77" s="81"/>
      <c r="K77" s="52"/>
      <c r="L77" s="70"/>
      <c r="M77" s="83"/>
      <c r="N77" s="83"/>
      <c r="O77" s="83"/>
      <c r="P77" s="70"/>
      <c r="Q77" s="69"/>
      <c r="R77" s="69"/>
      <c r="S77" s="69"/>
      <c r="T77" s="69"/>
      <c r="U77" s="69"/>
      <c r="V77" s="84"/>
      <c r="W77" s="84"/>
      <c r="X77" s="83"/>
      <c r="Y77" s="83"/>
      <c r="Z77" s="83"/>
      <c r="AA77" s="85"/>
      <c r="AB77" s="85"/>
      <c r="AC77" s="85"/>
      <c r="AD77" s="85"/>
      <c r="AE77" s="81"/>
      <c r="AF77" s="81"/>
      <c r="AG77" s="81"/>
      <c r="AH77" s="81"/>
      <c r="AI77" s="81"/>
      <c r="AJ77" s="81"/>
      <c r="AK77" s="81"/>
      <c r="AL77" s="35"/>
      <c r="AM77" s="35"/>
      <c r="AN77" s="81"/>
      <c r="AO77" s="81"/>
    </row>
    <row r="78" spans="3:41" outlineLevel="1">
      <c r="C78" t="s">
        <v>71</v>
      </c>
      <c r="E78" s="81"/>
      <c r="F78" s="82"/>
      <c r="G78" s="86" t="s">
        <v>170</v>
      </c>
      <c r="H78" s="80"/>
      <c r="I78" s="80"/>
      <c r="J78" s="80"/>
      <c r="K78" s="87"/>
      <c r="L78" s="88"/>
      <c r="M78" s="35"/>
      <c r="N78" s="35"/>
      <c r="O78" s="35"/>
      <c r="P78" s="88"/>
      <c r="Q78" s="89"/>
      <c r="R78" s="89"/>
      <c r="S78" s="89"/>
      <c r="T78" s="89"/>
      <c r="U78" s="89"/>
      <c r="V78" s="90"/>
      <c r="W78" s="90"/>
      <c r="X78" s="35"/>
      <c r="Y78" s="35"/>
      <c r="Z78" s="35"/>
      <c r="AA78" s="91"/>
      <c r="AB78" s="91"/>
      <c r="AC78" s="91"/>
      <c r="AD78" s="91"/>
      <c r="AE78" s="80"/>
      <c r="AF78" s="80"/>
      <c r="AG78" s="80"/>
      <c r="AH78" s="80"/>
      <c r="AI78" s="80"/>
      <c r="AJ78" s="80"/>
      <c r="AK78" s="80"/>
      <c r="AL78" s="35"/>
      <c r="AM78" s="35"/>
      <c r="AN78" s="81"/>
      <c r="AO78" s="81"/>
    </row>
    <row r="79" spans="3:41" outlineLevel="1">
      <c r="C79" t="s">
        <v>71</v>
      </c>
      <c r="E79" s="81"/>
      <c r="F79" s="82"/>
      <c r="G79" s="88"/>
      <c r="H79" s="80" t="s">
        <v>171</v>
      </c>
      <c r="I79" s="80"/>
      <c r="J79" s="80"/>
      <c r="K79" s="87"/>
      <c r="L79" s="88"/>
      <c r="M79" s="35"/>
      <c r="N79" s="35"/>
      <c r="O79" s="35"/>
      <c r="P79" s="88"/>
      <c r="Q79" s="89"/>
      <c r="R79" s="89"/>
      <c r="S79" s="89"/>
      <c r="T79" s="89"/>
      <c r="U79" s="89"/>
      <c r="V79" s="90"/>
      <c r="W79" s="90"/>
      <c r="X79" s="35"/>
      <c r="Y79" s="35"/>
      <c r="Z79" s="35"/>
      <c r="AA79" s="91"/>
      <c r="AB79" s="91"/>
      <c r="AC79" s="91"/>
      <c r="AD79" s="91"/>
      <c r="AE79" s="80"/>
      <c r="AF79" s="80"/>
      <c r="AG79" s="80"/>
      <c r="AH79" s="80"/>
      <c r="AI79" s="80"/>
      <c r="AJ79" s="80"/>
      <c r="AK79" s="80"/>
      <c r="AL79" s="35"/>
      <c r="AM79" s="35"/>
      <c r="AN79" s="81"/>
      <c r="AO79" s="81"/>
    </row>
    <row r="80" spans="3:41" outlineLevel="1">
      <c r="C80" t="s">
        <v>71</v>
      </c>
      <c r="E80" s="81"/>
      <c r="F80" s="82"/>
      <c r="G80" s="88"/>
      <c r="H80" s="80"/>
      <c r="I80" s="80"/>
      <c r="J80" s="80"/>
      <c r="K80" s="87"/>
      <c r="L80" s="88"/>
      <c r="M80" s="35"/>
      <c r="N80" s="35"/>
      <c r="O80" s="35"/>
      <c r="P80" s="88"/>
      <c r="Q80" s="89"/>
      <c r="R80" s="89"/>
      <c r="S80" s="89"/>
      <c r="T80" s="89"/>
      <c r="U80" s="89"/>
      <c r="V80" s="90"/>
      <c r="W80" s="90"/>
      <c r="X80" s="35"/>
      <c r="Y80" s="35"/>
      <c r="Z80" s="35"/>
      <c r="AA80" s="91"/>
      <c r="AB80" s="91"/>
      <c r="AC80" s="91"/>
      <c r="AD80" s="91"/>
      <c r="AE80" s="80"/>
      <c r="AF80" s="80"/>
      <c r="AG80" s="80"/>
      <c r="AH80" s="80"/>
      <c r="AI80" s="80"/>
      <c r="AJ80" s="80"/>
      <c r="AK80" s="80"/>
      <c r="AL80" s="35"/>
      <c r="AM80" s="35"/>
      <c r="AN80" s="81"/>
      <c r="AO80" s="81"/>
    </row>
    <row r="81" spans="3:44" outlineLevel="1">
      <c r="C81" t="s">
        <v>71</v>
      </c>
      <c r="E81" s="81"/>
      <c r="F81" s="82"/>
      <c r="G81" s="88"/>
      <c r="H81" s="80" t="s">
        <v>172</v>
      </c>
      <c r="I81" s="80"/>
      <c r="J81" s="80"/>
      <c r="K81" s="87"/>
      <c r="L81" s="88"/>
      <c r="M81" s="35"/>
      <c r="N81" s="35"/>
      <c r="O81" s="35"/>
      <c r="P81" s="88"/>
      <c r="Q81" s="89"/>
      <c r="R81" s="89"/>
      <c r="S81" s="89"/>
      <c r="T81" s="89"/>
      <c r="U81" s="89"/>
      <c r="V81" s="90"/>
      <c r="W81" s="90"/>
      <c r="X81" s="35"/>
      <c r="Y81" s="35"/>
      <c r="Z81" s="35"/>
      <c r="AA81" s="91"/>
      <c r="AB81" s="91"/>
      <c r="AC81" s="91"/>
      <c r="AD81" s="91"/>
      <c r="AE81" s="80"/>
      <c r="AF81" s="80"/>
      <c r="AG81" s="80"/>
      <c r="AH81" s="80"/>
      <c r="AI81" s="80"/>
      <c r="AJ81" s="80"/>
      <c r="AK81" s="80"/>
      <c r="AL81" s="35"/>
      <c r="AM81" s="35"/>
      <c r="AN81" s="81"/>
      <c r="AO81" s="81"/>
    </row>
    <row r="82" spans="3:44" outlineLevel="1">
      <c r="C82" t="s">
        <v>71</v>
      </c>
      <c r="E82" s="81"/>
      <c r="F82" s="82"/>
      <c r="G82" s="88"/>
      <c r="H82" s="80" t="s">
        <v>173</v>
      </c>
      <c r="I82" s="985" t="s">
        <v>1214</v>
      </c>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81"/>
      <c r="AO82" s="81"/>
      <c r="AR82" t="s">
        <v>223</v>
      </c>
    </row>
    <row r="83" spans="3:44" outlineLevel="1">
      <c r="C83" t="s">
        <v>71</v>
      </c>
      <c r="E83" s="81"/>
      <c r="F83" s="82"/>
      <c r="G83" s="88"/>
      <c r="H83" s="80"/>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81"/>
      <c r="AO83" s="81"/>
    </row>
    <row r="84" spans="3:44" outlineLevel="1">
      <c r="C84" t="s">
        <v>71</v>
      </c>
      <c r="E84" s="81"/>
      <c r="F84" s="82"/>
      <c r="G84" s="88"/>
      <c r="H84" s="80"/>
      <c r="I84" s="9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c r="AL84" s="985"/>
      <c r="AM84" s="985"/>
      <c r="AN84" s="81"/>
      <c r="AO84" s="81"/>
    </row>
    <row r="85" spans="3:44" outlineLevel="1">
      <c r="C85" t="s">
        <v>71</v>
      </c>
      <c r="E85" s="81"/>
      <c r="F85" s="82"/>
      <c r="G85" s="88"/>
      <c r="H85" s="80"/>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81"/>
      <c r="AO85" s="81"/>
    </row>
    <row r="86" spans="3:44" outlineLevel="1">
      <c r="C86" t="s">
        <v>71</v>
      </c>
      <c r="E86" s="81"/>
      <c r="F86" s="82"/>
      <c r="G86" s="88"/>
      <c r="H86" s="80"/>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81"/>
      <c r="AO86" s="81"/>
    </row>
    <row r="87" spans="3:44" outlineLevel="1">
      <c r="C87" t="s">
        <v>71</v>
      </c>
      <c r="E87" s="81"/>
      <c r="F87" s="82"/>
      <c r="G87" s="88"/>
      <c r="H87" s="80"/>
      <c r="I87" s="80"/>
      <c r="J87" s="80"/>
      <c r="K87" s="87"/>
      <c r="L87" s="88"/>
      <c r="M87" s="35"/>
      <c r="N87" s="35"/>
      <c r="O87" s="35"/>
      <c r="P87" s="88"/>
      <c r="Q87" s="89"/>
      <c r="R87" s="89"/>
      <c r="S87" s="89"/>
      <c r="T87" s="89"/>
      <c r="U87" s="89"/>
      <c r="V87" s="90"/>
      <c r="W87" s="90"/>
      <c r="X87" s="35"/>
      <c r="Y87" s="35"/>
      <c r="Z87" s="35"/>
      <c r="AA87" s="91"/>
      <c r="AB87" s="91"/>
      <c r="AC87" s="91"/>
      <c r="AD87" s="91"/>
      <c r="AE87" s="80"/>
      <c r="AF87" s="80"/>
      <c r="AG87" s="80"/>
      <c r="AH87" s="80"/>
      <c r="AI87" s="80"/>
      <c r="AJ87" s="80"/>
      <c r="AK87" s="80"/>
      <c r="AL87" s="35"/>
      <c r="AM87" s="35"/>
      <c r="AN87" s="81"/>
      <c r="AO87" s="81"/>
    </row>
    <row r="88" spans="3:44" outlineLevel="1">
      <c r="C88" t="s">
        <v>71</v>
      </c>
      <c r="E88" s="81"/>
      <c r="F88" s="82"/>
      <c r="G88" s="70"/>
      <c r="H88" s="80" t="s">
        <v>174</v>
      </c>
      <c r="I88" s="985" t="s">
        <v>1294</v>
      </c>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81"/>
      <c r="AO88" s="81"/>
      <c r="AR88" t="s">
        <v>223</v>
      </c>
    </row>
    <row r="89" spans="3:44" outlineLevel="1">
      <c r="C89" t="s">
        <v>71</v>
      </c>
      <c r="E89" s="81"/>
      <c r="F89" s="82"/>
      <c r="G89" s="70"/>
      <c r="H89" s="80"/>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81"/>
      <c r="AO89" s="81"/>
    </row>
    <row r="90" spans="3:44" outlineLevel="1">
      <c r="C90" t="s">
        <v>71</v>
      </c>
      <c r="E90" s="81"/>
      <c r="F90" s="82"/>
      <c r="G90" s="70"/>
      <c r="H90" s="80"/>
      <c r="I90" s="986"/>
      <c r="J90" s="986"/>
      <c r="K90" s="986"/>
      <c r="L90" s="986"/>
      <c r="M90" s="986"/>
      <c r="N90" s="986"/>
      <c r="O90" s="986"/>
      <c r="P90" s="986"/>
      <c r="Q90" s="986"/>
      <c r="R90" s="986"/>
      <c r="S90" s="986"/>
      <c r="T90" s="986"/>
      <c r="U90" s="986"/>
      <c r="V90" s="986"/>
      <c r="W90" s="986"/>
      <c r="X90" s="986"/>
      <c r="Y90" s="986"/>
      <c r="Z90" s="986"/>
      <c r="AA90" s="986"/>
      <c r="AB90" s="986"/>
      <c r="AC90" s="986"/>
      <c r="AD90" s="986"/>
      <c r="AE90" s="986"/>
      <c r="AF90" s="986"/>
      <c r="AG90" s="986"/>
      <c r="AH90" s="986"/>
      <c r="AI90" s="986"/>
      <c r="AJ90" s="986"/>
      <c r="AK90" s="986"/>
      <c r="AL90" s="986"/>
      <c r="AM90" s="986"/>
      <c r="AN90" s="81"/>
      <c r="AO90" s="81"/>
    </row>
    <row r="91" spans="3:44" outlineLevel="1">
      <c r="C91" t="s">
        <v>71</v>
      </c>
      <c r="E91" s="81"/>
      <c r="F91" s="82"/>
      <c r="G91" s="70"/>
      <c r="H91" s="80"/>
      <c r="I91" s="9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c r="AL91" s="986"/>
      <c r="AM91" s="986"/>
      <c r="AN91" s="81"/>
      <c r="AO91" s="81"/>
    </row>
    <row r="92" spans="3:44" outlineLevel="1">
      <c r="C92" t="s">
        <v>71</v>
      </c>
      <c r="E92" s="81"/>
      <c r="F92" s="82"/>
      <c r="G92" s="70"/>
      <c r="H92" s="80"/>
      <c r="I92" s="9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c r="AL92" s="986"/>
      <c r="AM92" s="986"/>
      <c r="AN92" s="81"/>
      <c r="AO92" s="81"/>
    </row>
    <row r="93" spans="3:44" outlineLevel="1">
      <c r="C93" t="s">
        <v>71</v>
      </c>
      <c r="E93" s="81"/>
      <c r="F93" s="82"/>
      <c r="G93" s="70"/>
      <c r="H93" s="80"/>
      <c r="I93" s="986"/>
      <c r="J93" s="986"/>
      <c r="K93" s="986"/>
      <c r="L93" s="986"/>
      <c r="M93" s="986"/>
      <c r="N93" s="986"/>
      <c r="O93" s="986"/>
      <c r="P93" s="986"/>
      <c r="Q93" s="986"/>
      <c r="R93" s="986"/>
      <c r="S93" s="986"/>
      <c r="T93" s="986"/>
      <c r="U93" s="986"/>
      <c r="V93" s="986"/>
      <c r="W93" s="986"/>
      <c r="X93" s="986"/>
      <c r="Y93" s="986"/>
      <c r="Z93" s="986"/>
      <c r="AA93" s="986"/>
      <c r="AB93" s="986"/>
      <c r="AC93" s="986"/>
      <c r="AD93" s="986"/>
      <c r="AE93" s="986"/>
      <c r="AF93" s="986"/>
      <c r="AG93" s="986"/>
      <c r="AH93" s="986"/>
      <c r="AI93" s="986"/>
      <c r="AJ93" s="986"/>
      <c r="AK93" s="986"/>
      <c r="AL93" s="986"/>
      <c r="AM93" s="986"/>
      <c r="AN93" s="81"/>
      <c r="AO93" s="81"/>
    </row>
    <row r="94" spans="3:44" outlineLevel="1">
      <c r="C94" t="s">
        <v>71</v>
      </c>
      <c r="E94" s="81"/>
      <c r="F94" s="82"/>
      <c r="G94" s="70"/>
      <c r="H94" s="80"/>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986"/>
      <c r="AM94" s="986"/>
      <c r="AN94" s="81"/>
      <c r="AO94" s="81"/>
    </row>
    <row r="95" spans="3:44" ht="14.25" outlineLevel="1" thickBot="1">
      <c r="C95" t="s">
        <v>71</v>
      </c>
      <c r="E95" s="81"/>
      <c r="F95" s="82"/>
      <c r="G95" s="70"/>
      <c r="H95" s="81"/>
      <c r="I95" s="81"/>
      <c r="J95" s="81"/>
      <c r="K95" s="52"/>
      <c r="L95" s="70"/>
      <c r="M95" s="83"/>
      <c r="N95" s="83"/>
      <c r="O95" s="83"/>
      <c r="P95" s="70"/>
      <c r="Q95" s="69"/>
      <c r="R95" s="69"/>
      <c r="S95" s="69"/>
      <c r="T95" s="69"/>
      <c r="U95" s="69"/>
      <c r="V95" s="84"/>
      <c r="W95" s="84"/>
      <c r="X95" s="83"/>
      <c r="Y95" s="83"/>
      <c r="Z95" s="83"/>
      <c r="AA95" s="85"/>
      <c r="AB95" s="85"/>
      <c r="AC95" s="85"/>
      <c r="AD95" s="85"/>
      <c r="AE95" s="81"/>
      <c r="AF95" s="81"/>
      <c r="AG95" s="81"/>
      <c r="AH95" s="81"/>
      <c r="AI95" s="81"/>
      <c r="AJ95" s="81"/>
      <c r="AK95" s="81"/>
      <c r="AL95" s="35"/>
      <c r="AM95" s="35"/>
      <c r="AN95" s="81"/>
      <c r="AO95" s="81"/>
    </row>
    <row r="96" spans="3:44" ht="14.25" hidden="1" outlineLevel="1" thickBot="1">
      <c r="C96" s="96" t="str">
        <f>IF(OR(①入力票!C15="WTO型",①入力票!C15="技術提案型"),"○","－")</f>
        <v>－</v>
      </c>
      <c r="E96" s="81"/>
      <c r="F96" s="82"/>
      <c r="G96" s="70"/>
      <c r="H96" s="80" t="s">
        <v>175</v>
      </c>
      <c r="I96" s="976" t="s">
        <v>1295</v>
      </c>
      <c r="J96" s="977"/>
      <c r="K96" s="977"/>
      <c r="L96" s="977"/>
      <c r="M96" s="977"/>
      <c r="N96" s="977"/>
      <c r="O96" s="977"/>
      <c r="P96" s="977"/>
      <c r="Q96" s="977"/>
      <c r="R96" s="977"/>
      <c r="S96" s="977"/>
      <c r="T96" s="977"/>
      <c r="U96" s="977"/>
      <c r="V96" s="977"/>
      <c r="W96" s="977"/>
      <c r="X96" s="977"/>
      <c r="Y96" s="977"/>
      <c r="Z96" s="977"/>
      <c r="AA96" s="977"/>
      <c r="AB96" s="977"/>
      <c r="AC96" s="977"/>
      <c r="AD96" s="977"/>
      <c r="AE96" s="977"/>
      <c r="AF96" s="977"/>
      <c r="AG96" s="977"/>
      <c r="AH96" s="977"/>
      <c r="AI96" s="977"/>
      <c r="AJ96" s="977"/>
      <c r="AK96" s="977"/>
      <c r="AL96" s="977"/>
      <c r="AM96" s="978"/>
      <c r="AN96" s="81"/>
      <c r="AO96" s="81"/>
      <c r="AR96" t="s">
        <v>187</v>
      </c>
    </row>
    <row r="97" spans="3:44" ht="14.25" hidden="1" outlineLevel="1" thickBot="1">
      <c r="C97" t="str">
        <f>C$96</f>
        <v>－</v>
      </c>
      <c r="E97" s="81"/>
      <c r="F97" s="82"/>
      <c r="G97" s="70"/>
      <c r="H97" s="80"/>
      <c r="I97" s="979"/>
      <c r="J97" s="980"/>
      <c r="K97" s="980"/>
      <c r="L97" s="980"/>
      <c r="M97" s="980"/>
      <c r="N97" s="980"/>
      <c r="O97" s="980"/>
      <c r="P97" s="980"/>
      <c r="Q97" s="980"/>
      <c r="R97" s="980"/>
      <c r="S97" s="980"/>
      <c r="T97" s="980"/>
      <c r="U97" s="980"/>
      <c r="V97" s="980"/>
      <c r="W97" s="980"/>
      <c r="X97" s="980"/>
      <c r="Y97" s="980"/>
      <c r="Z97" s="980"/>
      <c r="AA97" s="980"/>
      <c r="AB97" s="980"/>
      <c r="AC97" s="980"/>
      <c r="AD97" s="980"/>
      <c r="AE97" s="980"/>
      <c r="AF97" s="980"/>
      <c r="AG97" s="980"/>
      <c r="AH97" s="980"/>
      <c r="AI97" s="980"/>
      <c r="AJ97" s="980"/>
      <c r="AK97" s="980"/>
      <c r="AL97" s="980"/>
      <c r="AM97" s="981"/>
      <c r="AN97" s="81"/>
      <c r="AO97" s="81"/>
    </row>
    <row r="98" spans="3:44" ht="14.25" hidden="1" outlineLevel="1" thickBot="1">
      <c r="C98" t="str">
        <f>C$96</f>
        <v>－</v>
      </c>
      <c r="E98" s="81"/>
      <c r="F98" s="82"/>
      <c r="G98" s="70"/>
      <c r="H98" s="80"/>
      <c r="I98" s="979"/>
      <c r="J98" s="980"/>
      <c r="K98" s="980"/>
      <c r="L98" s="980"/>
      <c r="M98" s="980"/>
      <c r="N98" s="980"/>
      <c r="O98" s="980"/>
      <c r="P98" s="980"/>
      <c r="Q98" s="980"/>
      <c r="R98" s="980"/>
      <c r="S98" s="980"/>
      <c r="T98" s="980"/>
      <c r="U98" s="980"/>
      <c r="V98" s="980"/>
      <c r="W98" s="980"/>
      <c r="X98" s="980"/>
      <c r="Y98" s="980"/>
      <c r="Z98" s="980"/>
      <c r="AA98" s="980"/>
      <c r="AB98" s="980"/>
      <c r="AC98" s="980"/>
      <c r="AD98" s="980"/>
      <c r="AE98" s="980"/>
      <c r="AF98" s="980"/>
      <c r="AG98" s="980"/>
      <c r="AH98" s="980"/>
      <c r="AI98" s="980"/>
      <c r="AJ98" s="980"/>
      <c r="AK98" s="980"/>
      <c r="AL98" s="980"/>
      <c r="AM98" s="981"/>
      <c r="AN98" s="81"/>
      <c r="AO98" s="81"/>
    </row>
    <row r="99" spans="3:44" ht="14.25" hidden="1" outlineLevel="1" thickBot="1">
      <c r="C99" t="str">
        <f>C$96</f>
        <v>－</v>
      </c>
      <c r="E99" s="81"/>
      <c r="F99" s="82"/>
      <c r="G99" s="70"/>
      <c r="H99" s="80"/>
      <c r="I99" s="982"/>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983"/>
      <c r="AJ99" s="983"/>
      <c r="AK99" s="983"/>
      <c r="AL99" s="983"/>
      <c r="AM99" s="984"/>
      <c r="AN99" s="81"/>
      <c r="AO99" s="81"/>
    </row>
    <row r="100" spans="3:44" ht="14.25" hidden="1" outlineLevel="1" thickBot="1">
      <c r="C100" t="str">
        <f>C$96</f>
        <v>－</v>
      </c>
      <c r="E100" s="81"/>
      <c r="F100" s="82"/>
      <c r="G100" s="70"/>
      <c r="H100" s="81"/>
      <c r="I100" s="81"/>
      <c r="J100" s="81"/>
      <c r="K100" s="52"/>
      <c r="L100" s="70"/>
      <c r="M100" s="83"/>
      <c r="N100" s="83"/>
      <c r="O100" s="83"/>
      <c r="P100" s="70"/>
      <c r="Q100" s="69"/>
      <c r="R100" s="69"/>
      <c r="S100" s="69"/>
      <c r="T100" s="69"/>
      <c r="U100" s="69"/>
      <c r="V100" s="84"/>
      <c r="W100" s="84"/>
      <c r="X100" s="83"/>
      <c r="Y100" s="83"/>
      <c r="Z100" s="83"/>
      <c r="AA100" s="85"/>
      <c r="AB100" s="85"/>
      <c r="AC100" s="85"/>
      <c r="AD100" s="85"/>
      <c r="AE100" s="81"/>
      <c r="AF100" s="81"/>
      <c r="AG100" s="81"/>
      <c r="AH100" s="81"/>
      <c r="AI100" s="81"/>
      <c r="AJ100" s="81"/>
      <c r="AK100" s="81"/>
      <c r="AL100" s="35"/>
      <c r="AM100" s="35"/>
      <c r="AN100" s="81"/>
      <c r="AO100" s="81"/>
    </row>
    <row r="101" spans="3:44" ht="14.25" outlineLevel="1" thickBot="1">
      <c r="C101" s="96" t="str">
        <f>IF(①入力票!C15="標準型","○","－")</f>
        <v>○</v>
      </c>
      <c r="E101" s="81"/>
      <c r="F101" s="82"/>
      <c r="G101" s="70"/>
      <c r="H101" s="80" t="s">
        <v>183</v>
      </c>
      <c r="I101" s="985" t="s">
        <v>1296</v>
      </c>
      <c r="J101" s="986"/>
      <c r="K101" s="986"/>
      <c r="L101" s="986"/>
      <c r="M101" s="986"/>
      <c r="N101" s="986"/>
      <c r="O101" s="986"/>
      <c r="P101" s="986"/>
      <c r="Q101" s="986"/>
      <c r="R101" s="986"/>
      <c r="S101" s="986"/>
      <c r="T101" s="986"/>
      <c r="U101" s="986"/>
      <c r="V101" s="986"/>
      <c r="W101" s="986"/>
      <c r="X101" s="986"/>
      <c r="Y101" s="986"/>
      <c r="Z101" s="986"/>
      <c r="AA101" s="986"/>
      <c r="AB101" s="986"/>
      <c r="AC101" s="986"/>
      <c r="AD101" s="986"/>
      <c r="AE101" s="986"/>
      <c r="AF101" s="986"/>
      <c r="AG101" s="986"/>
      <c r="AH101" s="986"/>
      <c r="AI101" s="986"/>
      <c r="AJ101" s="986"/>
      <c r="AK101" s="986"/>
      <c r="AL101" s="986"/>
      <c r="AM101" s="986"/>
      <c r="AN101" s="81"/>
      <c r="AO101" s="81"/>
      <c r="AR101" t="s">
        <v>188</v>
      </c>
    </row>
    <row r="102" spans="3:44" outlineLevel="1">
      <c r="C102" s="97" t="str">
        <f>C$101</f>
        <v>○</v>
      </c>
      <c r="E102" s="81"/>
      <c r="F102" s="82"/>
      <c r="G102" s="70"/>
      <c r="H102" s="80"/>
      <c r="I102" s="986"/>
      <c r="J102" s="986"/>
      <c r="K102" s="986"/>
      <c r="L102" s="986"/>
      <c r="M102" s="986"/>
      <c r="N102" s="986"/>
      <c r="O102" s="986"/>
      <c r="P102" s="986"/>
      <c r="Q102" s="986"/>
      <c r="R102" s="986"/>
      <c r="S102" s="986"/>
      <c r="T102" s="986"/>
      <c r="U102" s="986"/>
      <c r="V102" s="986"/>
      <c r="W102" s="986"/>
      <c r="X102" s="986"/>
      <c r="Y102" s="986"/>
      <c r="Z102" s="986"/>
      <c r="AA102" s="986"/>
      <c r="AB102" s="986"/>
      <c r="AC102" s="986"/>
      <c r="AD102" s="986"/>
      <c r="AE102" s="986"/>
      <c r="AF102" s="986"/>
      <c r="AG102" s="986"/>
      <c r="AH102" s="986"/>
      <c r="AI102" s="986"/>
      <c r="AJ102" s="986"/>
      <c r="AK102" s="986"/>
      <c r="AL102" s="986"/>
      <c r="AM102" s="986"/>
      <c r="AN102" s="81"/>
      <c r="AO102" s="81"/>
    </row>
    <row r="103" spans="3:44" outlineLevel="1">
      <c r="C103" s="97" t="str">
        <f>C$101</f>
        <v>○</v>
      </c>
      <c r="E103" s="81"/>
      <c r="F103" s="82"/>
      <c r="G103" s="70"/>
      <c r="H103" s="80"/>
      <c r="I103" s="986"/>
      <c r="J103" s="986"/>
      <c r="K103" s="986"/>
      <c r="L103" s="986"/>
      <c r="M103" s="986"/>
      <c r="N103" s="986"/>
      <c r="O103" s="986"/>
      <c r="P103" s="986"/>
      <c r="Q103" s="986"/>
      <c r="R103" s="986"/>
      <c r="S103" s="986"/>
      <c r="T103" s="986"/>
      <c r="U103" s="986"/>
      <c r="V103" s="986"/>
      <c r="W103" s="986"/>
      <c r="X103" s="986"/>
      <c r="Y103" s="986"/>
      <c r="Z103" s="986"/>
      <c r="AA103" s="986"/>
      <c r="AB103" s="986"/>
      <c r="AC103" s="986"/>
      <c r="AD103" s="986"/>
      <c r="AE103" s="986"/>
      <c r="AF103" s="986"/>
      <c r="AG103" s="986"/>
      <c r="AH103" s="986"/>
      <c r="AI103" s="986"/>
      <c r="AJ103" s="986"/>
      <c r="AK103" s="986"/>
      <c r="AL103" s="986"/>
      <c r="AM103" s="986"/>
      <c r="AN103" s="81"/>
      <c r="AO103" s="81"/>
    </row>
    <row r="104" spans="3:44" outlineLevel="1">
      <c r="C104" s="97" t="str">
        <f>C$101</f>
        <v>○</v>
      </c>
      <c r="E104" s="81"/>
      <c r="F104" s="82"/>
      <c r="G104" s="70"/>
      <c r="H104" s="80"/>
      <c r="I104" s="986"/>
      <c r="J104" s="986"/>
      <c r="K104" s="986"/>
      <c r="L104" s="986"/>
      <c r="M104" s="986"/>
      <c r="N104" s="986"/>
      <c r="O104" s="986"/>
      <c r="P104" s="986"/>
      <c r="Q104" s="986"/>
      <c r="R104" s="986"/>
      <c r="S104" s="986"/>
      <c r="T104" s="986"/>
      <c r="U104" s="986"/>
      <c r="V104" s="986"/>
      <c r="W104" s="986"/>
      <c r="X104" s="986"/>
      <c r="Y104" s="986"/>
      <c r="Z104" s="986"/>
      <c r="AA104" s="986"/>
      <c r="AB104" s="986"/>
      <c r="AC104" s="986"/>
      <c r="AD104" s="986"/>
      <c r="AE104" s="986"/>
      <c r="AF104" s="986"/>
      <c r="AG104" s="986"/>
      <c r="AH104" s="986"/>
      <c r="AI104" s="986"/>
      <c r="AJ104" s="986"/>
      <c r="AK104" s="986"/>
      <c r="AL104" s="986"/>
      <c r="AM104" s="986"/>
      <c r="AN104" s="81"/>
      <c r="AO104" s="81"/>
    </row>
    <row r="105" spans="3:44" ht="14.25" outlineLevel="1" thickBot="1">
      <c r="C105" s="97" t="str">
        <f>C$101</f>
        <v>○</v>
      </c>
      <c r="E105" s="81"/>
      <c r="F105" s="82"/>
      <c r="G105" s="70"/>
      <c r="H105" s="80"/>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81"/>
      <c r="AO105" s="81"/>
    </row>
    <row r="106" spans="3:44" ht="14.25" hidden="1" outlineLevel="1" thickBot="1">
      <c r="C106" s="96" t="str">
        <f>IF(OR(①入力票!C15="WTO型",①入力票!C15="技術提案型"),"○","－")</f>
        <v>－</v>
      </c>
      <c r="E106" s="81"/>
      <c r="F106" s="82"/>
      <c r="G106" s="70"/>
      <c r="H106" s="80" t="s">
        <v>176</v>
      </c>
      <c r="I106" s="985" t="s">
        <v>178</v>
      </c>
      <c r="J106" s="986"/>
      <c r="K106" s="986"/>
      <c r="L106" s="986"/>
      <c r="M106" s="986"/>
      <c r="N106" s="986"/>
      <c r="O106" s="986"/>
      <c r="P106" s="986"/>
      <c r="Q106" s="986"/>
      <c r="R106" s="986"/>
      <c r="S106" s="986"/>
      <c r="T106" s="986"/>
      <c r="U106" s="986"/>
      <c r="V106" s="986"/>
      <c r="W106" s="986"/>
      <c r="X106" s="986"/>
      <c r="Y106" s="986"/>
      <c r="Z106" s="986"/>
      <c r="AA106" s="986"/>
      <c r="AB106" s="986"/>
      <c r="AC106" s="986"/>
      <c r="AD106" s="986"/>
      <c r="AE106" s="986"/>
      <c r="AF106" s="986"/>
      <c r="AG106" s="986"/>
      <c r="AH106" s="986"/>
      <c r="AI106" s="986"/>
      <c r="AJ106" s="986"/>
      <c r="AK106" s="986"/>
      <c r="AL106" s="986"/>
      <c r="AM106" s="986"/>
      <c r="AN106" s="81"/>
      <c r="AO106" s="81"/>
      <c r="AR106" t="s">
        <v>187</v>
      </c>
    </row>
    <row r="107" spans="3:44" ht="14.25" hidden="1" outlineLevel="1" thickBot="1">
      <c r="C107" t="str">
        <f>C$106</f>
        <v>－</v>
      </c>
      <c r="E107" s="81"/>
      <c r="F107" s="82"/>
      <c r="G107" s="70"/>
      <c r="H107" s="80"/>
      <c r="I107" s="986"/>
      <c r="J107" s="986"/>
      <c r="K107" s="986"/>
      <c r="L107" s="986"/>
      <c r="M107" s="986"/>
      <c r="N107" s="986"/>
      <c r="O107" s="986"/>
      <c r="P107" s="986"/>
      <c r="Q107" s="986"/>
      <c r="R107" s="986"/>
      <c r="S107" s="986"/>
      <c r="T107" s="986"/>
      <c r="U107" s="986"/>
      <c r="V107" s="986"/>
      <c r="W107" s="986"/>
      <c r="X107" s="986"/>
      <c r="Y107" s="986"/>
      <c r="Z107" s="986"/>
      <c r="AA107" s="986"/>
      <c r="AB107" s="986"/>
      <c r="AC107" s="986"/>
      <c r="AD107" s="986"/>
      <c r="AE107" s="986"/>
      <c r="AF107" s="986"/>
      <c r="AG107" s="986"/>
      <c r="AH107" s="986"/>
      <c r="AI107" s="986"/>
      <c r="AJ107" s="986"/>
      <c r="AK107" s="986"/>
      <c r="AL107" s="986"/>
      <c r="AM107" s="986"/>
      <c r="AN107" s="81"/>
      <c r="AO107" s="81"/>
    </row>
    <row r="108" spans="3:44" ht="14.25" hidden="1" outlineLevel="1" thickBot="1">
      <c r="C108" t="str">
        <f>C$106</f>
        <v>－</v>
      </c>
      <c r="E108" s="81"/>
      <c r="F108" s="82"/>
      <c r="G108" s="70"/>
      <c r="H108" s="80"/>
      <c r="I108" s="986"/>
      <c r="J108" s="986"/>
      <c r="K108" s="986"/>
      <c r="L108" s="986"/>
      <c r="M108" s="986"/>
      <c r="N108" s="986"/>
      <c r="O108" s="986"/>
      <c r="P108" s="986"/>
      <c r="Q108" s="986"/>
      <c r="R108" s="986"/>
      <c r="S108" s="986"/>
      <c r="T108" s="986"/>
      <c r="U108" s="986"/>
      <c r="V108" s="986"/>
      <c r="W108" s="986"/>
      <c r="X108" s="986"/>
      <c r="Y108" s="986"/>
      <c r="Z108" s="986"/>
      <c r="AA108" s="986"/>
      <c r="AB108" s="986"/>
      <c r="AC108" s="986"/>
      <c r="AD108" s="986"/>
      <c r="AE108" s="986"/>
      <c r="AF108" s="986"/>
      <c r="AG108" s="986"/>
      <c r="AH108" s="986"/>
      <c r="AI108" s="986"/>
      <c r="AJ108" s="986"/>
      <c r="AK108" s="986"/>
      <c r="AL108" s="986"/>
      <c r="AM108" s="986"/>
      <c r="AN108" s="81"/>
      <c r="AO108" s="81"/>
    </row>
    <row r="109" spans="3:44" ht="14.25" hidden="1" outlineLevel="1" thickBot="1">
      <c r="C109" t="str">
        <f>C$106</f>
        <v>－</v>
      </c>
      <c r="E109" s="81"/>
      <c r="F109" s="82"/>
      <c r="G109" s="70"/>
      <c r="H109" s="80"/>
      <c r="I109" s="986"/>
      <c r="J109" s="986"/>
      <c r="K109" s="986"/>
      <c r="L109" s="986"/>
      <c r="M109" s="986"/>
      <c r="N109" s="986"/>
      <c r="O109" s="986"/>
      <c r="P109" s="986"/>
      <c r="Q109" s="986"/>
      <c r="R109" s="986"/>
      <c r="S109" s="986"/>
      <c r="T109" s="986"/>
      <c r="U109" s="986"/>
      <c r="V109" s="986"/>
      <c r="W109" s="986"/>
      <c r="X109" s="986"/>
      <c r="Y109" s="986"/>
      <c r="Z109" s="986"/>
      <c r="AA109" s="986"/>
      <c r="AB109" s="986"/>
      <c r="AC109" s="986"/>
      <c r="AD109" s="986"/>
      <c r="AE109" s="986"/>
      <c r="AF109" s="986"/>
      <c r="AG109" s="986"/>
      <c r="AH109" s="986"/>
      <c r="AI109" s="986"/>
      <c r="AJ109" s="986"/>
      <c r="AK109" s="986"/>
      <c r="AL109" s="986"/>
      <c r="AM109" s="986"/>
      <c r="AN109" s="81"/>
      <c r="AO109" s="81"/>
    </row>
    <row r="110" spans="3:44" ht="14.25" hidden="1" outlineLevel="1" thickBot="1">
      <c r="C110" t="str">
        <f>C$106</f>
        <v>－</v>
      </c>
      <c r="E110" s="81"/>
      <c r="F110" s="82"/>
      <c r="G110" s="70"/>
      <c r="H110" s="80"/>
      <c r="I110" s="986"/>
      <c r="J110" s="986"/>
      <c r="K110" s="986"/>
      <c r="L110" s="986"/>
      <c r="M110" s="986"/>
      <c r="N110" s="986"/>
      <c r="O110" s="986"/>
      <c r="P110" s="986"/>
      <c r="Q110" s="986"/>
      <c r="R110" s="986"/>
      <c r="S110" s="986"/>
      <c r="T110" s="986"/>
      <c r="U110" s="986"/>
      <c r="V110" s="986"/>
      <c r="W110" s="986"/>
      <c r="X110" s="986"/>
      <c r="Y110" s="986"/>
      <c r="Z110" s="986"/>
      <c r="AA110" s="986"/>
      <c r="AB110" s="986"/>
      <c r="AC110" s="986"/>
      <c r="AD110" s="986"/>
      <c r="AE110" s="986"/>
      <c r="AF110" s="986"/>
      <c r="AG110" s="986"/>
      <c r="AH110" s="986"/>
      <c r="AI110" s="986"/>
      <c r="AJ110" s="986"/>
      <c r="AK110" s="986"/>
      <c r="AL110" s="986"/>
      <c r="AM110" s="986"/>
      <c r="AN110" s="81"/>
      <c r="AO110" s="81"/>
    </row>
    <row r="111" spans="3:44" ht="14.25" hidden="1" outlineLevel="1" thickBot="1">
      <c r="C111" t="str">
        <f>C$106</f>
        <v>－</v>
      </c>
      <c r="E111" s="81"/>
      <c r="F111" s="82"/>
      <c r="G111" s="70"/>
      <c r="H111" s="81"/>
      <c r="I111" s="81"/>
      <c r="J111" s="81"/>
      <c r="K111" s="52"/>
      <c r="L111" s="70"/>
      <c r="M111" s="83"/>
      <c r="N111" s="83"/>
      <c r="O111" s="83"/>
      <c r="P111" s="70"/>
      <c r="Q111" s="69"/>
      <c r="R111" s="69"/>
      <c r="S111" s="69"/>
      <c r="T111" s="69"/>
      <c r="U111" s="69"/>
      <c r="V111" s="84"/>
      <c r="W111" s="84"/>
      <c r="X111" s="83"/>
      <c r="Y111" s="83"/>
      <c r="Z111" s="83"/>
      <c r="AA111" s="85"/>
      <c r="AB111" s="85"/>
      <c r="AC111" s="85"/>
      <c r="AD111" s="85"/>
      <c r="AE111" s="81"/>
      <c r="AF111" s="81"/>
      <c r="AG111" s="81"/>
      <c r="AH111" s="81"/>
      <c r="AI111" s="81"/>
      <c r="AJ111" s="81"/>
      <c r="AK111" s="81"/>
      <c r="AL111" s="35"/>
      <c r="AM111" s="35"/>
      <c r="AN111" s="81"/>
      <c r="AO111" s="81"/>
    </row>
    <row r="112" spans="3:44" ht="14.25" outlineLevel="1" thickBot="1">
      <c r="C112" s="96" t="str">
        <f>IF(①入力票!C15="標準型","○","－")</f>
        <v>○</v>
      </c>
      <c r="E112" s="81"/>
      <c r="F112" s="82"/>
      <c r="G112" s="70"/>
      <c r="H112" s="80" t="s">
        <v>184</v>
      </c>
      <c r="I112" s="985" t="s">
        <v>177</v>
      </c>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c r="AL112" s="986"/>
      <c r="AM112" s="986"/>
      <c r="AN112" s="81"/>
      <c r="AO112" s="81"/>
      <c r="AR112" t="s">
        <v>188</v>
      </c>
    </row>
    <row r="113" spans="3:44" outlineLevel="1">
      <c r="C113" s="97" t="str">
        <f>C$112</f>
        <v>○</v>
      </c>
      <c r="E113" s="81"/>
      <c r="F113" s="82"/>
      <c r="G113" s="70"/>
      <c r="H113" s="80"/>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c r="AL113" s="986"/>
      <c r="AM113" s="986"/>
      <c r="AN113" s="81"/>
      <c r="AO113" s="81"/>
    </row>
    <row r="114" spans="3:44" outlineLevel="1">
      <c r="C114" s="97" t="str">
        <f>C$112</f>
        <v>○</v>
      </c>
      <c r="E114" s="81"/>
      <c r="F114" s="82"/>
      <c r="G114" s="70"/>
      <c r="H114" s="80"/>
      <c r="I114" s="986"/>
      <c r="J114" s="986"/>
      <c r="K114" s="986"/>
      <c r="L114" s="986"/>
      <c r="M114" s="986"/>
      <c r="N114" s="986"/>
      <c r="O114" s="986"/>
      <c r="P114" s="986"/>
      <c r="Q114" s="986"/>
      <c r="R114" s="986"/>
      <c r="S114" s="986"/>
      <c r="T114" s="986"/>
      <c r="U114" s="986"/>
      <c r="V114" s="986"/>
      <c r="W114" s="986"/>
      <c r="X114" s="986"/>
      <c r="Y114" s="986"/>
      <c r="Z114" s="986"/>
      <c r="AA114" s="986"/>
      <c r="AB114" s="986"/>
      <c r="AC114" s="986"/>
      <c r="AD114" s="986"/>
      <c r="AE114" s="986"/>
      <c r="AF114" s="986"/>
      <c r="AG114" s="986"/>
      <c r="AH114" s="986"/>
      <c r="AI114" s="986"/>
      <c r="AJ114" s="986"/>
      <c r="AK114" s="986"/>
      <c r="AL114" s="986"/>
      <c r="AM114" s="986"/>
      <c r="AN114" s="81"/>
      <c r="AO114" s="81"/>
    </row>
    <row r="115" spans="3:44" outlineLevel="1">
      <c r="C115" s="97" t="str">
        <f>C$112</f>
        <v>○</v>
      </c>
      <c r="E115" s="81"/>
      <c r="F115" s="82"/>
      <c r="G115" s="70"/>
      <c r="H115" s="80"/>
      <c r="I115" s="986"/>
      <c r="J115" s="986"/>
      <c r="K115" s="986"/>
      <c r="L115" s="986"/>
      <c r="M115" s="986"/>
      <c r="N115" s="986"/>
      <c r="O115" s="986"/>
      <c r="P115" s="986"/>
      <c r="Q115" s="986"/>
      <c r="R115" s="986"/>
      <c r="S115" s="986"/>
      <c r="T115" s="986"/>
      <c r="U115" s="986"/>
      <c r="V115" s="986"/>
      <c r="W115" s="986"/>
      <c r="X115" s="986"/>
      <c r="Y115" s="986"/>
      <c r="Z115" s="986"/>
      <c r="AA115" s="986"/>
      <c r="AB115" s="986"/>
      <c r="AC115" s="986"/>
      <c r="AD115" s="986"/>
      <c r="AE115" s="986"/>
      <c r="AF115" s="986"/>
      <c r="AG115" s="986"/>
      <c r="AH115" s="986"/>
      <c r="AI115" s="986"/>
      <c r="AJ115" s="986"/>
      <c r="AK115" s="986"/>
      <c r="AL115" s="986"/>
      <c r="AM115" s="986"/>
      <c r="AN115" s="81"/>
      <c r="AO115" s="81"/>
    </row>
    <row r="116" spans="3:44" outlineLevel="1">
      <c r="C116" s="97" t="str">
        <f>C$112</f>
        <v>○</v>
      </c>
      <c r="E116" s="81"/>
      <c r="F116" s="82"/>
      <c r="G116" s="70"/>
      <c r="H116" s="80"/>
      <c r="I116" s="986"/>
      <c r="J116" s="986"/>
      <c r="K116" s="986"/>
      <c r="L116" s="986"/>
      <c r="M116" s="986"/>
      <c r="N116" s="986"/>
      <c r="O116" s="986"/>
      <c r="P116" s="986"/>
      <c r="Q116" s="986"/>
      <c r="R116" s="986"/>
      <c r="S116" s="986"/>
      <c r="T116" s="986"/>
      <c r="U116" s="986"/>
      <c r="V116" s="986"/>
      <c r="W116" s="986"/>
      <c r="X116" s="986"/>
      <c r="Y116" s="986"/>
      <c r="Z116" s="986"/>
      <c r="AA116" s="986"/>
      <c r="AB116" s="986"/>
      <c r="AC116" s="986"/>
      <c r="AD116" s="986"/>
      <c r="AE116" s="986"/>
      <c r="AF116" s="986"/>
      <c r="AG116" s="986"/>
      <c r="AH116" s="986"/>
      <c r="AI116" s="986"/>
      <c r="AJ116" s="986"/>
      <c r="AK116" s="986"/>
      <c r="AL116" s="986"/>
      <c r="AM116" s="986"/>
      <c r="AN116" s="81"/>
      <c r="AO116" s="81"/>
    </row>
    <row r="117" spans="3:44" ht="14.25" outlineLevel="1" thickBot="1">
      <c r="C117" s="97" t="str">
        <f>C$112</f>
        <v>○</v>
      </c>
      <c r="E117" s="81"/>
      <c r="F117" s="82"/>
      <c r="G117" s="70"/>
      <c r="H117" s="81"/>
      <c r="I117" s="81"/>
      <c r="J117" s="81"/>
      <c r="K117" s="52"/>
      <c r="L117" s="70"/>
      <c r="M117" s="83"/>
      <c r="N117" s="83"/>
      <c r="O117" s="83"/>
      <c r="P117" s="70"/>
      <c r="Q117" s="69"/>
      <c r="R117" s="69"/>
      <c r="S117" s="69"/>
      <c r="T117" s="69"/>
      <c r="U117" s="69"/>
      <c r="V117" s="84"/>
      <c r="W117" s="84"/>
      <c r="X117" s="83"/>
      <c r="Y117" s="83"/>
      <c r="Z117" s="83"/>
      <c r="AA117" s="85"/>
      <c r="AB117" s="85"/>
      <c r="AC117" s="85"/>
      <c r="AD117" s="85"/>
      <c r="AE117" s="81"/>
      <c r="AF117" s="81"/>
      <c r="AG117" s="81"/>
      <c r="AH117" s="81"/>
      <c r="AI117" s="81"/>
      <c r="AJ117" s="81"/>
      <c r="AK117" s="81"/>
      <c r="AL117" s="35"/>
      <c r="AM117" s="35"/>
      <c r="AN117" s="81"/>
      <c r="AO117" s="81"/>
    </row>
    <row r="118" spans="3:44" ht="14.25" hidden="1" outlineLevel="1" thickBot="1">
      <c r="C118" s="98" t="str">
        <f>IF(OR(①入力票!C15="WTO型",①入力票!C15="技術提案型"),"○","－")</f>
        <v>－</v>
      </c>
      <c r="E118" s="81"/>
      <c r="F118" s="82"/>
      <c r="G118" s="70"/>
      <c r="H118" s="80" t="s">
        <v>179</v>
      </c>
      <c r="I118" s="985" t="s">
        <v>180</v>
      </c>
      <c r="J118" s="986"/>
      <c r="K118" s="986"/>
      <c r="L118" s="986"/>
      <c r="M118" s="986"/>
      <c r="N118" s="986"/>
      <c r="O118" s="986"/>
      <c r="P118" s="986"/>
      <c r="Q118" s="986"/>
      <c r="R118" s="986"/>
      <c r="S118" s="986"/>
      <c r="T118" s="986"/>
      <c r="U118" s="986"/>
      <c r="V118" s="986"/>
      <c r="W118" s="986"/>
      <c r="X118" s="986"/>
      <c r="Y118" s="986"/>
      <c r="Z118" s="986"/>
      <c r="AA118" s="986"/>
      <c r="AB118" s="986"/>
      <c r="AC118" s="986"/>
      <c r="AD118" s="986"/>
      <c r="AE118" s="986"/>
      <c r="AF118" s="986"/>
      <c r="AG118" s="986"/>
      <c r="AH118" s="986"/>
      <c r="AI118" s="986"/>
      <c r="AJ118" s="986"/>
      <c r="AK118" s="986"/>
      <c r="AL118" s="986"/>
      <c r="AM118" s="986"/>
      <c r="AN118" s="81"/>
      <c r="AO118" s="81"/>
      <c r="AR118" t="s">
        <v>187</v>
      </c>
    </row>
    <row r="119" spans="3:44" ht="14.25" hidden="1" outlineLevel="1" thickBot="1">
      <c r="C119" s="97" t="str">
        <f>C$118</f>
        <v>－</v>
      </c>
      <c r="E119" s="81"/>
      <c r="F119" s="82"/>
      <c r="G119" s="70"/>
      <c r="H119" s="80"/>
      <c r="I119" s="986"/>
      <c r="J119" s="986"/>
      <c r="K119" s="986"/>
      <c r="L119" s="986"/>
      <c r="M119" s="986"/>
      <c r="N119" s="986"/>
      <c r="O119" s="986"/>
      <c r="P119" s="986"/>
      <c r="Q119" s="986"/>
      <c r="R119" s="986"/>
      <c r="S119" s="986"/>
      <c r="T119" s="986"/>
      <c r="U119" s="986"/>
      <c r="V119" s="986"/>
      <c r="W119" s="986"/>
      <c r="X119" s="986"/>
      <c r="Y119" s="986"/>
      <c r="Z119" s="986"/>
      <c r="AA119" s="986"/>
      <c r="AB119" s="986"/>
      <c r="AC119" s="986"/>
      <c r="AD119" s="986"/>
      <c r="AE119" s="986"/>
      <c r="AF119" s="986"/>
      <c r="AG119" s="986"/>
      <c r="AH119" s="986"/>
      <c r="AI119" s="986"/>
      <c r="AJ119" s="986"/>
      <c r="AK119" s="986"/>
      <c r="AL119" s="986"/>
      <c r="AM119" s="986"/>
      <c r="AN119" s="81"/>
      <c r="AO119" s="81"/>
    </row>
    <row r="120" spans="3:44" ht="14.25" hidden="1" outlineLevel="1" thickBot="1">
      <c r="C120" s="97" t="str">
        <f>C$118</f>
        <v>－</v>
      </c>
      <c r="E120" s="81"/>
      <c r="F120" s="82"/>
      <c r="G120" s="70"/>
      <c r="H120" s="80"/>
      <c r="I120" s="986"/>
      <c r="J120" s="986"/>
      <c r="K120" s="986"/>
      <c r="L120" s="986"/>
      <c r="M120" s="986"/>
      <c r="N120" s="986"/>
      <c r="O120" s="986"/>
      <c r="P120" s="986"/>
      <c r="Q120" s="986"/>
      <c r="R120" s="986"/>
      <c r="S120" s="986"/>
      <c r="T120" s="986"/>
      <c r="U120" s="986"/>
      <c r="V120" s="986"/>
      <c r="W120" s="986"/>
      <c r="X120" s="986"/>
      <c r="Y120" s="986"/>
      <c r="Z120" s="986"/>
      <c r="AA120" s="986"/>
      <c r="AB120" s="986"/>
      <c r="AC120" s="986"/>
      <c r="AD120" s="986"/>
      <c r="AE120" s="986"/>
      <c r="AF120" s="986"/>
      <c r="AG120" s="986"/>
      <c r="AH120" s="986"/>
      <c r="AI120" s="986"/>
      <c r="AJ120" s="986"/>
      <c r="AK120" s="986"/>
      <c r="AL120" s="986"/>
      <c r="AM120" s="986"/>
      <c r="AN120" s="81"/>
      <c r="AO120" s="81"/>
    </row>
    <row r="121" spans="3:44" ht="14.25" hidden="1" outlineLevel="1" thickBot="1">
      <c r="C121" s="97" t="str">
        <f>C$118</f>
        <v>－</v>
      </c>
      <c r="E121" s="81"/>
      <c r="F121" s="82"/>
      <c r="G121" s="70"/>
      <c r="H121" s="80"/>
      <c r="I121" s="986"/>
      <c r="J121" s="986"/>
      <c r="K121" s="986"/>
      <c r="L121" s="986"/>
      <c r="M121" s="986"/>
      <c r="N121" s="986"/>
      <c r="O121" s="986"/>
      <c r="P121" s="986"/>
      <c r="Q121" s="986"/>
      <c r="R121" s="986"/>
      <c r="S121" s="986"/>
      <c r="T121" s="986"/>
      <c r="U121" s="986"/>
      <c r="V121" s="986"/>
      <c r="W121" s="986"/>
      <c r="X121" s="986"/>
      <c r="Y121" s="986"/>
      <c r="Z121" s="986"/>
      <c r="AA121" s="986"/>
      <c r="AB121" s="986"/>
      <c r="AC121" s="986"/>
      <c r="AD121" s="986"/>
      <c r="AE121" s="986"/>
      <c r="AF121" s="986"/>
      <c r="AG121" s="986"/>
      <c r="AH121" s="986"/>
      <c r="AI121" s="986"/>
      <c r="AJ121" s="986"/>
      <c r="AK121" s="986"/>
      <c r="AL121" s="986"/>
      <c r="AM121" s="986"/>
      <c r="AN121" s="81"/>
      <c r="AO121" s="81"/>
    </row>
    <row r="122" spans="3:44" ht="14.25" hidden="1" outlineLevel="1" thickBot="1">
      <c r="C122" s="97" t="str">
        <f>C$118</f>
        <v>－</v>
      </c>
      <c r="E122" s="81"/>
      <c r="F122" s="82"/>
      <c r="G122" s="70"/>
      <c r="H122" s="80"/>
      <c r="I122" s="986"/>
      <c r="J122" s="986"/>
      <c r="K122" s="986"/>
      <c r="L122" s="986"/>
      <c r="M122" s="986"/>
      <c r="N122" s="986"/>
      <c r="O122" s="986"/>
      <c r="P122" s="986"/>
      <c r="Q122" s="986"/>
      <c r="R122" s="986"/>
      <c r="S122" s="986"/>
      <c r="T122" s="986"/>
      <c r="U122" s="986"/>
      <c r="V122" s="986"/>
      <c r="W122" s="986"/>
      <c r="X122" s="986"/>
      <c r="Y122" s="986"/>
      <c r="Z122" s="986"/>
      <c r="AA122" s="986"/>
      <c r="AB122" s="986"/>
      <c r="AC122" s="986"/>
      <c r="AD122" s="986"/>
      <c r="AE122" s="986"/>
      <c r="AF122" s="986"/>
      <c r="AG122" s="986"/>
      <c r="AH122" s="986"/>
      <c r="AI122" s="986"/>
      <c r="AJ122" s="986"/>
      <c r="AK122" s="986"/>
      <c r="AL122" s="986"/>
      <c r="AM122" s="986"/>
      <c r="AN122" s="81"/>
      <c r="AO122" s="81"/>
    </row>
    <row r="123" spans="3:44" ht="14.25" hidden="1" outlineLevel="1" thickBot="1">
      <c r="C123" s="97" t="str">
        <f>C$118</f>
        <v>－</v>
      </c>
      <c r="E123" s="81"/>
      <c r="F123" s="82"/>
      <c r="G123" s="70"/>
      <c r="H123" s="81"/>
      <c r="I123" s="81"/>
      <c r="J123" s="81"/>
      <c r="K123" s="52"/>
      <c r="L123" s="70"/>
      <c r="M123" s="83"/>
      <c r="N123" s="83"/>
      <c r="O123" s="83"/>
      <c r="P123" s="70"/>
      <c r="Q123" s="69"/>
      <c r="R123" s="69"/>
      <c r="S123" s="69"/>
      <c r="T123" s="69"/>
      <c r="U123" s="69"/>
      <c r="V123" s="84"/>
      <c r="W123" s="84"/>
      <c r="X123" s="83"/>
      <c r="Y123" s="83"/>
      <c r="Z123" s="83"/>
      <c r="AA123" s="85"/>
      <c r="AB123" s="85"/>
      <c r="AC123" s="85"/>
      <c r="AD123" s="85"/>
      <c r="AE123" s="81"/>
      <c r="AF123" s="81"/>
      <c r="AG123" s="81"/>
      <c r="AH123" s="81"/>
      <c r="AI123" s="81"/>
      <c r="AJ123" s="81"/>
      <c r="AK123" s="81"/>
      <c r="AL123" s="35"/>
      <c r="AM123" s="35"/>
      <c r="AN123" s="81"/>
      <c r="AO123" s="81"/>
    </row>
    <row r="124" spans="3:44" ht="14.25" outlineLevel="1" thickBot="1">
      <c r="C124" s="98" t="str">
        <f>IF(①入力票!C15="標準型","○","－")</f>
        <v>○</v>
      </c>
      <c r="E124" s="81"/>
      <c r="F124" s="82"/>
      <c r="G124" s="70"/>
      <c r="H124" s="80" t="s">
        <v>185</v>
      </c>
      <c r="I124" s="985" t="s">
        <v>186</v>
      </c>
      <c r="J124" s="986"/>
      <c r="K124" s="986"/>
      <c r="L124" s="986"/>
      <c r="M124" s="986"/>
      <c r="N124" s="986"/>
      <c r="O124" s="986"/>
      <c r="P124" s="986"/>
      <c r="Q124" s="986"/>
      <c r="R124" s="986"/>
      <c r="S124" s="986"/>
      <c r="T124" s="986"/>
      <c r="U124" s="986"/>
      <c r="V124" s="986"/>
      <c r="W124" s="986"/>
      <c r="X124" s="986"/>
      <c r="Y124" s="986"/>
      <c r="Z124" s="986"/>
      <c r="AA124" s="986"/>
      <c r="AB124" s="986"/>
      <c r="AC124" s="986"/>
      <c r="AD124" s="986"/>
      <c r="AE124" s="986"/>
      <c r="AF124" s="986"/>
      <c r="AG124" s="986"/>
      <c r="AH124" s="986"/>
      <c r="AI124" s="986"/>
      <c r="AJ124" s="986"/>
      <c r="AK124" s="986"/>
      <c r="AL124" s="986"/>
      <c r="AM124" s="986"/>
      <c r="AN124" s="81"/>
      <c r="AO124" s="81"/>
      <c r="AR124" t="s">
        <v>188</v>
      </c>
    </row>
    <row r="125" spans="3:44" outlineLevel="1">
      <c r="C125" s="97" t="str">
        <f>C$124</f>
        <v>○</v>
      </c>
      <c r="E125" s="81"/>
      <c r="F125" s="82"/>
      <c r="G125" s="70"/>
      <c r="H125" s="80"/>
      <c r="I125" s="986"/>
      <c r="J125" s="986"/>
      <c r="K125" s="986"/>
      <c r="L125" s="986"/>
      <c r="M125" s="986"/>
      <c r="N125" s="986"/>
      <c r="O125" s="986"/>
      <c r="P125" s="986"/>
      <c r="Q125" s="986"/>
      <c r="R125" s="986"/>
      <c r="S125" s="986"/>
      <c r="T125" s="986"/>
      <c r="U125" s="986"/>
      <c r="V125" s="986"/>
      <c r="W125" s="986"/>
      <c r="X125" s="986"/>
      <c r="Y125" s="986"/>
      <c r="Z125" s="986"/>
      <c r="AA125" s="986"/>
      <c r="AB125" s="986"/>
      <c r="AC125" s="986"/>
      <c r="AD125" s="986"/>
      <c r="AE125" s="986"/>
      <c r="AF125" s="986"/>
      <c r="AG125" s="986"/>
      <c r="AH125" s="986"/>
      <c r="AI125" s="986"/>
      <c r="AJ125" s="986"/>
      <c r="AK125" s="986"/>
      <c r="AL125" s="986"/>
      <c r="AM125" s="986"/>
      <c r="AN125" s="81"/>
      <c r="AO125" s="81"/>
    </row>
    <row r="126" spans="3:44" outlineLevel="1">
      <c r="C126" s="97" t="str">
        <f>C$124</f>
        <v>○</v>
      </c>
      <c r="E126" s="81"/>
      <c r="F126" s="82"/>
      <c r="G126" s="70"/>
      <c r="H126" s="80"/>
      <c r="I126" s="986"/>
      <c r="J126" s="986"/>
      <c r="K126" s="986"/>
      <c r="L126" s="986"/>
      <c r="M126" s="986"/>
      <c r="N126" s="986"/>
      <c r="O126" s="986"/>
      <c r="P126" s="986"/>
      <c r="Q126" s="986"/>
      <c r="R126" s="986"/>
      <c r="S126" s="986"/>
      <c r="T126" s="986"/>
      <c r="U126" s="986"/>
      <c r="V126" s="986"/>
      <c r="W126" s="986"/>
      <c r="X126" s="986"/>
      <c r="Y126" s="986"/>
      <c r="Z126" s="986"/>
      <c r="AA126" s="986"/>
      <c r="AB126" s="986"/>
      <c r="AC126" s="986"/>
      <c r="AD126" s="986"/>
      <c r="AE126" s="986"/>
      <c r="AF126" s="986"/>
      <c r="AG126" s="986"/>
      <c r="AH126" s="986"/>
      <c r="AI126" s="986"/>
      <c r="AJ126" s="986"/>
      <c r="AK126" s="986"/>
      <c r="AL126" s="986"/>
      <c r="AM126" s="986"/>
      <c r="AN126" s="81"/>
      <c r="AO126" s="81"/>
    </row>
    <row r="127" spans="3:44" outlineLevel="1">
      <c r="C127" s="97" t="str">
        <f>C$124</f>
        <v>○</v>
      </c>
      <c r="E127" s="81"/>
      <c r="F127" s="82"/>
      <c r="G127" s="70"/>
      <c r="H127" s="80"/>
      <c r="I127" s="986"/>
      <c r="J127" s="986"/>
      <c r="K127" s="986"/>
      <c r="L127" s="986"/>
      <c r="M127" s="986"/>
      <c r="N127" s="986"/>
      <c r="O127" s="986"/>
      <c r="P127" s="986"/>
      <c r="Q127" s="986"/>
      <c r="R127" s="986"/>
      <c r="S127" s="986"/>
      <c r="T127" s="986"/>
      <c r="U127" s="986"/>
      <c r="V127" s="986"/>
      <c r="W127" s="986"/>
      <c r="X127" s="986"/>
      <c r="Y127" s="986"/>
      <c r="Z127" s="986"/>
      <c r="AA127" s="986"/>
      <c r="AB127" s="986"/>
      <c r="AC127" s="986"/>
      <c r="AD127" s="986"/>
      <c r="AE127" s="986"/>
      <c r="AF127" s="986"/>
      <c r="AG127" s="986"/>
      <c r="AH127" s="986"/>
      <c r="AI127" s="986"/>
      <c r="AJ127" s="986"/>
      <c r="AK127" s="986"/>
      <c r="AL127" s="986"/>
      <c r="AM127" s="986"/>
      <c r="AN127" s="81"/>
      <c r="AO127" s="81"/>
    </row>
    <row r="128" spans="3:44" outlineLevel="1">
      <c r="C128" s="97" t="str">
        <f>C$124</f>
        <v>○</v>
      </c>
      <c r="E128" s="81"/>
      <c r="F128" s="82"/>
      <c r="G128" s="70"/>
      <c r="H128" s="80"/>
      <c r="I128" s="986"/>
      <c r="J128" s="986"/>
      <c r="K128" s="986"/>
      <c r="L128" s="986"/>
      <c r="M128" s="986"/>
      <c r="N128" s="986"/>
      <c r="O128" s="986"/>
      <c r="P128" s="986"/>
      <c r="Q128" s="986"/>
      <c r="R128" s="986"/>
      <c r="S128" s="986"/>
      <c r="T128" s="986"/>
      <c r="U128" s="986"/>
      <c r="V128" s="986"/>
      <c r="W128" s="986"/>
      <c r="X128" s="986"/>
      <c r="Y128" s="986"/>
      <c r="Z128" s="986"/>
      <c r="AA128" s="986"/>
      <c r="AB128" s="986"/>
      <c r="AC128" s="986"/>
      <c r="AD128" s="986"/>
      <c r="AE128" s="986"/>
      <c r="AF128" s="986"/>
      <c r="AG128" s="986"/>
      <c r="AH128" s="986"/>
      <c r="AI128" s="986"/>
      <c r="AJ128" s="986"/>
      <c r="AK128" s="986"/>
      <c r="AL128" s="986"/>
      <c r="AM128" s="986"/>
      <c r="AN128" s="81"/>
      <c r="AO128" s="81"/>
    </row>
    <row r="129" spans="3:44" outlineLevel="1">
      <c r="C129" s="97" t="str">
        <f>C$124</f>
        <v>○</v>
      </c>
      <c r="E129" s="81"/>
      <c r="F129" s="82"/>
      <c r="G129" s="70"/>
      <c r="H129" s="81"/>
      <c r="I129" s="81"/>
      <c r="J129" s="81"/>
      <c r="K129" s="52"/>
      <c r="L129" s="70"/>
      <c r="M129" s="83"/>
      <c r="N129" s="83"/>
      <c r="O129" s="83"/>
      <c r="P129" s="70"/>
      <c r="Q129" s="69"/>
      <c r="R129" s="69"/>
      <c r="S129" s="69"/>
      <c r="T129" s="69"/>
      <c r="U129" s="69"/>
      <c r="V129" s="84"/>
      <c r="W129" s="84"/>
      <c r="X129" s="83"/>
      <c r="Y129" s="83"/>
      <c r="Z129" s="83"/>
      <c r="AA129" s="85"/>
      <c r="AB129" s="85"/>
      <c r="AC129" s="85"/>
      <c r="AD129" s="85"/>
      <c r="AE129" s="81"/>
      <c r="AF129" s="81"/>
      <c r="AG129" s="81"/>
      <c r="AH129" s="81"/>
      <c r="AI129" s="81"/>
      <c r="AJ129" s="81"/>
      <c r="AK129" s="81"/>
      <c r="AL129" s="35"/>
      <c r="AM129" s="35"/>
      <c r="AN129" s="81"/>
      <c r="AO129" s="81"/>
    </row>
    <row r="130" spans="3:44" outlineLevel="1">
      <c r="C130" t="s">
        <v>71</v>
      </c>
      <c r="E130" s="81"/>
      <c r="F130" s="82"/>
      <c r="G130" s="70"/>
      <c r="H130" s="80" t="s">
        <v>181</v>
      </c>
      <c r="I130" s="985" t="s">
        <v>182</v>
      </c>
      <c r="J130" s="986"/>
      <c r="K130" s="986"/>
      <c r="L130" s="986"/>
      <c r="M130" s="986"/>
      <c r="N130" s="986"/>
      <c r="O130" s="986"/>
      <c r="P130" s="986"/>
      <c r="Q130" s="986"/>
      <c r="R130" s="986"/>
      <c r="S130" s="986"/>
      <c r="T130" s="986"/>
      <c r="U130" s="986"/>
      <c r="V130" s="986"/>
      <c r="W130" s="986"/>
      <c r="X130" s="986"/>
      <c r="Y130" s="986"/>
      <c r="Z130" s="986"/>
      <c r="AA130" s="986"/>
      <c r="AB130" s="986"/>
      <c r="AC130" s="986"/>
      <c r="AD130" s="986"/>
      <c r="AE130" s="986"/>
      <c r="AF130" s="986"/>
      <c r="AG130" s="986"/>
      <c r="AH130" s="986"/>
      <c r="AI130" s="986"/>
      <c r="AJ130" s="986"/>
      <c r="AK130" s="986"/>
      <c r="AL130" s="986"/>
      <c r="AM130" s="986"/>
      <c r="AN130" s="81"/>
      <c r="AO130" s="81"/>
      <c r="AR130" t="s">
        <v>223</v>
      </c>
    </row>
    <row r="131" spans="3:44" outlineLevel="1">
      <c r="C131" t="s">
        <v>71</v>
      </c>
      <c r="E131" s="81"/>
      <c r="F131" s="82"/>
      <c r="G131" s="70"/>
      <c r="H131" s="80"/>
      <c r="I131" s="986"/>
      <c r="J131" s="986"/>
      <c r="K131" s="986"/>
      <c r="L131" s="986"/>
      <c r="M131" s="986"/>
      <c r="N131" s="986"/>
      <c r="O131" s="986"/>
      <c r="P131" s="986"/>
      <c r="Q131" s="986"/>
      <c r="R131" s="986"/>
      <c r="S131" s="986"/>
      <c r="T131" s="986"/>
      <c r="U131" s="986"/>
      <c r="V131" s="986"/>
      <c r="W131" s="986"/>
      <c r="X131" s="986"/>
      <c r="Y131" s="986"/>
      <c r="Z131" s="986"/>
      <c r="AA131" s="986"/>
      <c r="AB131" s="986"/>
      <c r="AC131" s="986"/>
      <c r="AD131" s="986"/>
      <c r="AE131" s="986"/>
      <c r="AF131" s="986"/>
      <c r="AG131" s="986"/>
      <c r="AH131" s="986"/>
      <c r="AI131" s="986"/>
      <c r="AJ131" s="986"/>
      <c r="AK131" s="986"/>
      <c r="AL131" s="986"/>
      <c r="AM131" s="986"/>
      <c r="AN131" s="81"/>
      <c r="AO131" s="81"/>
    </row>
    <row r="132" spans="3:44" outlineLevel="1">
      <c r="C132" t="s">
        <v>71</v>
      </c>
      <c r="E132" s="81"/>
      <c r="F132" s="82"/>
      <c r="G132" s="70"/>
      <c r="H132" s="80"/>
      <c r="I132" s="986"/>
      <c r="J132" s="986"/>
      <c r="K132" s="986"/>
      <c r="L132" s="986"/>
      <c r="M132" s="986"/>
      <c r="N132" s="986"/>
      <c r="O132" s="986"/>
      <c r="P132" s="986"/>
      <c r="Q132" s="986"/>
      <c r="R132" s="986"/>
      <c r="S132" s="986"/>
      <c r="T132" s="986"/>
      <c r="U132" s="986"/>
      <c r="V132" s="986"/>
      <c r="W132" s="986"/>
      <c r="X132" s="986"/>
      <c r="Y132" s="986"/>
      <c r="Z132" s="986"/>
      <c r="AA132" s="986"/>
      <c r="AB132" s="986"/>
      <c r="AC132" s="986"/>
      <c r="AD132" s="986"/>
      <c r="AE132" s="986"/>
      <c r="AF132" s="986"/>
      <c r="AG132" s="986"/>
      <c r="AH132" s="986"/>
      <c r="AI132" s="986"/>
      <c r="AJ132" s="986"/>
      <c r="AK132" s="986"/>
      <c r="AL132" s="986"/>
      <c r="AM132" s="986"/>
      <c r="AN132" s="81"/>
      <c r="AO132" s="81"/>
    </row>
    <row r="133" spans="3:44" outlineLevel="1">
      <c r="C133" t="s">
        <v>71</v>
      </c>
      <c r="E133" s="81"/>
      <c r="F133" s="82"/>
      <c r="G133" s="70"/>
      <c r="H133" s="80"/>
      <c r="I133" s="986"/>
      <c r="J133" s="986"/>
      <c r="K133" s="986"/>
      <c r="L133" s="986"/>
      <c r="M133" s="986"/>
      <c r="N133" s="986"/>
      <c r="O133" s="986"/>
      <c r="P133" s="986"/>
      <c r="Q133" s="986"/>
      <c r="R133" s="986"/>
      <c r="S133" s="986"/>
      <c r="T133" s="986"/>
      <c r="U133" s="986"/>
      <c r="V133" s="986"/>
      <c r="W133" s="986"/>
      <c r="X133" s="986"/>
      <c r="Y133" s="986"/>
      <c r="Z133" s="986"/>
      <c r="AA133" s="986"/>
      <c r="AB133" s="986"/>
      <c r="AC133" s="986"/>
      <c r="AD133" s="986"/>
      <c r="AE133" s="986"/>
      <c r="AF133" s="986"/>
      <c r="AG133" s="986"/>
      <c r="AH133" s="986"/>
      <c r="AI133" s="986"/>
      <c r="AJ133" s="986"/>
      <c r="AK133" s="986"/>
      <c r="AL133" s="986"/>
      <c r="AM133" s="986"/>
      <c r="AN133" s="81"/>
      <c r="AO133" s="81"/>
    </row>
    <row r="134" spans="3:44" outlineLevel="1">
      <c r="C134" t="s">
        <v>71</v>
      </c>
      <c r="E134" s="81"/>
      <c r="F134" s="82"/>
      <c r="G134" s="88"/>
      <c r="H134" s="93"/>
      <c r="I134" s="80"/>
      <c r="J134" s="80"/>
      <c r="K134" s="87"/>
      <c r="L134" s="88"/>
      <c r="M134" s="35"/>
      <c r="N134" s="35"/>
      <c r="O134" s="35"/>
      <c r="P134" s="88"/>
      <c r="Q134" s="89"/>
      <c r="R134" s="89"/>
      <c r="S134" s="89"/>
      <c r="T134" s="89"/>
      <c r="U134" s="89"/>
      <c r="V134" s="90"/>
      <c r="W134" s="90"/>
      <c r="X134" s="35"/>
      <c r="Y134" s="35"/>
      <c r="Z134" s="35"/>
      <c r="AA134" s="91"/>
      <c r="AB134" s="91"/>
      <c r="AC134" s="91"/>
      <c r="AD134" s="91"/>
      <c r="AE134" s="80"/>
      <c r="AF134" s="80"/>
      <c r="AG134" s="80"/>
      <c r="AH134" s="80"/>
      <c r="AI134" s="80"/>
      <c r="AJ134" s="80"/>
      <c r="AK134" s="80"/>
      <c r="AL134" s="35"/>
      <c r="AM134" s="35"/>
      <c r="AN134" s="81"/>
      <c r="AO134" s="81"/>
    </row>
    <row r="135" spans="3:44" outlineLevel="1">
      <c r="C135" t="s">
        <v>71</v>
      </c>
      <c r="E135" s="81"/>
      <c r="F135" s="82"/>
      <c r="G135" s="70"/>
      <c r="H135" s="81"/>
      <c r="I135" s="81"/>
      <c r="J135" s="81"/>
      <c r="K135" s="52"/>
      <c r="L135" s="70"/>
      <c r="M135" s="83"/>
      <c r="N135" s="83"/>
      <c r="O135" s="83"/>
      <c r="P135" s="70"/>
      <c r="Q135" s="69"/>
      <c r="R135" s="69"/>
      <c r="S135" s="69"/>
      <c r="T135" s="69"/>
      <c r="U135" s="69"/>
      <c r="V135" s="84"/>
      <c r="W135" s="84"/>
      <c r="X135" s="83"/>
      <c r="Y135" s="83"/>
      <c r="Z135" s="83"/>
      <c r="AA135" s="85"/>
      <c r="AB135" s="85"/>
      <c r="AC135" s="85"/>
      <c r="AD135" s="85"/>
      <c r="AE135" s="81"/>
      <c r="AF135" s="81"/>
      <c r="AG135" s="81"/>
      <c r="AH135" s="81"/>
      <c r="AI135" s="81"/>
      <c r="AJ135" s="81"/>
      <c r="AK135" s="81"/>
      <c r="AL135" s="35"/>
      <c r="AM135" s="35"/>
      <c r="AN135" s="81"/>
      <c r="AO135" s="81"/>
    </row>
    <row r="136" spans="3:44" outlineLevel="1">
      <c r="C136" t="s">
        <v>71</v>
      </c>
      <c r="E136" s="81"/>
      <c r="F136" s="82"/>
      <c r="G136" s="70"/>
      <c r="H136" s="81"/>
      <c r="I136" s="81"/>
      <c r="J136" s="81"/>
      <c r="K136" s="52"/>
      <c r="L136" s="70"/>
      <c r="M136" s="83"/>
      <c r="N136" s="83"/>
      <c r="O136" s="83"/>
      <c r="P136" s="70"/>
      <c r="Q136" s="69"/>
      <c r="R136" s="69"/>
      <c r="S136" s="69"/>
      <c r="T136" s="69"/>
      <c r="U136" s="69"/>
      <c r="V136" s="84"/>
      <c r="W136" s="84"/>
      <c r="X136" s="83"/>
      <c r="Y136" s="83"/>
      <c r="Z136" s="83"/>
      <c r="AA136" s="85"/>
      <c r="AB136" s="85"/>
      <c r="AC136" s="85"/>
      <c r="AD136" s="85"/>
      <c r="AE136" s="81"/>
      <c r="AF136" s="81"/>
      <c r="AG136" s="81"/>
      <c r="AH136" s="81"/>
      <c r="AI136" s="81"/>
      <c r="AJ136" s="81"/>
      <c r="AK136" s="81"/>
      <c r="AL136" s="35"/>
      <c r="AM136" s="35"/>
      <c r="AN136" s="81"/>
      <c r="AO136" s="81"/>
    </row>
    <row r="137" spans="3:44" outlineLevel="1">
      <c r="C137" t="s">
        <v>71</v>
      </c>
    </row>
    <row r="138" spans="3:44" outlineLevel="1">
      <c r="C138" t="s">
        <v>71</v>
      </c>
    </row>
    <row r="139" spans="3:44" outlineLevel="1">
      <c r="C139" t="s">
        <v>71</v>
      </c>
    </row>
    <row r="140" spans="3:44" outlineLevel="1">
      <c r="C140" t="s">
        <v>71</v>
      </c>
    </row>
    <row r="141" spans="3:44" outlineLevel="1">
      <c r="C141" t="s">
        <v>71</v>
      </c>
    </row>
    <row r="142" spans="3:44" outlineLevel="1">
      <c r="C142" t="s">
        <v>71</v>
      </c>
    </row>
    <row r="143" spans="3:44" outlineLevel="1">
      <c r="C143" t="s">
        <v>71</v>
      </c>
    </row>
    <row r="144" spans="3:44" ht="14.25" outlineLevel="1" thickBot="1">
      <c r="C144" t="s">
        <v>71</v>
      </c>
      <c r="E144" s="81"/>
      <c r="F144" s="82"/>
      <c r="G144" s="70"/>
      <c r="H144" s="81"/>
      <c r="I144" s="81"/>
      <c r="J144" s="81"/>
      <c r="K144" s="52"/>
      <c r="L144" s="70"/>
      <c r="M144" s="83"/>
      <c r="N144" s="83"/>
      <c r="O144" s="83"/>
      <c r="P144" s="70"/>
      <c r="Q144" s="69"/>
      <c r="R144" s="69"/>
      <c r="S144" s="69"/>
      <c r="T144" s="69"/>
      <c r="U144" s="69"/>
      <c r="V144" s="84"/>
      <c r="W144" s="84"/>
      <c r="X144" s="83"/>
      <c r="Y144" s="83"/>
      <c r="Z144" s="83"/>
      <c r="AA144" s="85"/>
      <c r="AB144" s="85"/>
      <c r="AC144" s="85"/>
      <c r="AD144" s="85"/>
      <c r="AE144" s="81"/>
      <c r="AF144" s="81"/>
      <c r="AG144" s="81"/>
      <c r="AH144" s="81"/>
      <c r="AI144" s="81"/>
      <c r="AJ144" s="81"/>
      <c r="AK144" s="81"/>
      <c r="AL144" s="35"/>
      <c r="AM144" s="35"/>
      <c r="AN144" s="81"/>
      <c r="AO144" s="81"/>
    </row>
    <row r="145" spans="3:44" ht="14.25" outlineLevel="1" thickBot="1">
      <c r="C145" s="96" t="str">
        <f>IF(①入力票!$C$15="WTO型","－","○")</f>
        <v>○</v>
      </c>
      <c r="E145" s="81"/>
      <c r="F145" s="82"/>
      <c r="G145" s="70"/>
      <c r="H145" s="80" t="s">
        <v>189</v>
      </c>
      <c r="I145" s="81"/>
      <c r="J145" s="81"/>
      <c r="K145" s="52"/>
      <c r="L145" s="70"/>
      <c r="M145" s="83"/>
      <c r="N145" s="83"/>
      <c r="O145" s="83"/>
      <c r="P145" s="70"/>
      <c r="Q145" s="69"/>
      <c r="R145" s="69"/>
      <c r="S145" s="69"/>
      <c r="T145" s="69"/>
      <c r="U145" s="69"/>
      <c r="V145" s="84"/>
      <c r="W145" s="84"/>
      <c r="X145" s="83"/>
      <c r="Y145" s="83"/>
      <c r="Z145" s="83"/>
      <c r="AA145" s="85"/>
      <c r="AB145" s="85"/>
      <c r="AC145" s="85"/>
      <c r="AD145" s="85"/>
      <c r="AE145" s="81"/>
      <c r="AF145" s="81"/>
      <c r="AG145" s="81"/>
      <c r="AH145" s="81"/>
      <c r="AI145" s="81"/>
      <c r="AJ145" s="81"/>
      <c r="AK145" s="81"/>
      <c r="AL145" s="35"/>
      <c r="AM145" s="35"/>
      <c r="AN145" s="81"/>
      <c r="AO145" s="81"/>
    </row>
    <row r="146" spans="3:44" outlineLevel="1">
      <c r="C146" t="str">
        <f t="shared" ref="C146:C175" si="3">C$145</f>
        <v>○</v>
      </c>
      <c r="E146" s="81"/>
      <c r="F146" s="81"/>
      <c r="G146" s="70"/>
      <c r="H146" s="81"/>
      <c r="I146" s="80" t="s">
        <v>190</v>
      </c>
      <c r="J146" s="81"/>
      <c r="K146" s="52"/>
      <c r="L146" s="70"/>
      <c r="M146" s="83"/>
      <c r="N146" s="83"/>
      <c r="O146" s="83"/>
      <c r="P146" s="70"/>
      <c r="Q146" s="69"/>
      <c r="R146" s="69"/>
      <c r="S146" s="69"/>
      <c r="T146" s="69"/>
      <c r="U146" s="69"/>
      <c r="V146" s="84"/>
      <c r="W146" s="84"/>
      <c r="X146" s="83"/>
      <c r="Y146" s="83"/>
      <c r="Z146" s="83"/>
      <c r="AA146" s="85"/>
      <c r="AB146" s="85"/>
      <c r="AC146" s="85"/>
      <c r="AD146" s="85"/>
      <c r="AE146" s="81"/>
      <c r="AF146" s="81"/>
      <c r="AG146" s="81"/>
      <c r="AH146" s="81"/>
      <c r="AI146" s="81"/>
      <c r="AJ146" s="81"/>
      <c r="AK146" s="81"/>
      <c r="AL146" s="35"/>
      <c r="AM146" s="35"/>
      <c r="AN146" s="81"/>
      <c r="AO146" s="81"/>
      <c r="AR146" t="s">
        <v>226</v>
      </c>
    </row>
    <row r="147" spans="3:44" outlineLevel="1">
      <c r="C147" t="str">
        <f t="shared" si="3"/>
        <v>○</v>
      </c>
      <c r="E147" s="81"/>
      <c r="F147" s="82"/>
      <c r="G147" s="81"/>
      <c r="H147" s="94"/>
      <c r="I147" s="1042" t="s">
        <v>1275</v>
      </c>
      <c r="J147" s="1042"/>
      <c r="K147" s="1042"/>
      <c r="L147" s="1042"/>
      <c r="M147" s="1042"/>
      <c r="N147" s="1042"/>
      <c r="O147" s="1042"/>
      <c r="P147" s="1042"/>
      <c r="Q147" s="1042"/>
      <c r="R147" s="1042"/>
      <c r="S147" s="1042"/>
      <c r="T147" s="1042"/>
      <c r="U147" s="1042"/>
      <c r="V147" s="1042"/>
      <c r="W147" s="1042"/>
      <c r="X147" s="1042"/>
      <c r="Y147" s="1042"/>
      <c r="Z147" s="1042"/>
      <c r="AA147" s="1042"/>
      <c r="AB147" s="1042"/>
      <c r="AC147" s="1042"/>
      <c r="AD147" s="1042"/>
      <c r="AE147" s="1042"/>
      <c r="AF147" s="1042"/>
      <c r="AG147" s="1042"/>
      <c r="AH147" s="1042"/>
      <c r="AI147" s="1042"/>
      <c r="AJ147" s="1042"/>
      <c r="AK147" s="1042"/>
      <c r="AL147" s="1042"/>
      <c r="AM147" s="1042"/>
      <c r="AN147" s="81"/>
      <c r="AO147" s="81"/>
    </row>
    <row r="148" spans="3:44" outlineLevel="1">
      <c r="C148" t="str">
        <f t="shared" si="3"/>
        <v>○</v>
      </c>
      <c r="E148" s="81"/>
      <c r="F148" s="82"/>
      <c r="G148" s="94"/>
      <c r="H148" s="94"/>
      <c r="I148" s="1042"/>
      <c r="J148" s="1042"/>
      <c r="K148" s="1042"/>
      <c r="L148" s="1042"/>
      <c r="M148" s="1042"/>
      <c r="N148" s="1042"/>
      <c r="O148" s="1042"/>
      <c r="P148" s="1042"/>
      <c r="Q148" s="1042"/>
      <c r="R148" s="1042"/>
      <c r="S148" s="1042"/>
      <c r="T148" s="1042"/>
      <c r="U148" s="1042"/>
      <c r="V148" s="1042"/>
      <c r="W148" s="1042"/>
      <c r="X148" s="1042"/>
      <c r="Y148" s="1042"/>
      <c r="Z148" s="1042"/>
      <c r="AA148" s="1042"/>
      <c r="AB148" s="1042"/>
      <c r="AC148" s="1042"/>
      <c r="AD148" s="1042"/>
      <c r="AE148" s="1042"/>
      <c r="AF148" s="1042"/>
      <c r="AG148" s="1042"/>
      <c r="AH148" s="1042"/>
      <c r="AI148" s="1042"/>
      <c r="AJ148" s="1042"/>
      <c r="AK148" s="1042"/>
      <c r="AL148" s="1042"/>
      <c r="AM148" s="1042"/>
      <c r="AN148" s="81"/>
      <c r="AO148" s="81"/>
    </row>
    <row r="149" spans="3:44" outlineLevel="1">
      <c r="C149" t="str">
        <f t="shared" si="3"/>
        <v>○</v>
      </c>
      <c r="E149" s="81"/>
      <c r="F149" s="82"/>
      <c r="G149" s="94"/>
      <c r="H149" s="94"/>
      <c r="I149" s="1042"/>
      <c r="J149" s="1042"/>
      <c r="K149" s="1042"/>
      <c r="L149" s="1042"/>
      <c r="M149" s="1042"/>
      <c r="N149" s="1042"/>
      <c r="O149" s="1042"/>
      <c r="P149" s="1042"/>
      <c r="Q149" s="1042"/>
      <c r="R149" s="1042"/>
      <c r="S149" s="1042"/>
      <c r="T149" s="1042"/>
      <c r="U149" s="1042"/>
      <c r="V149" s="1042"/>
      <c r="W149" s="1042"/>
      <c r="X149" s="1042"/>
      <c r="Y149" s="1042"/>
      <c r="Z149" s="1042"/>
      <c r="AA149" s="1042"/>
      <c r="AB149" s="1042"/>
      <c r="AC149" s="1042"/>
      <c r="AD149" s="1042"/>
      <c r="AE149" s="1042"/>
      <c r="AF149" s="1042"/>
      <c r="AG149" s="1042"/>
      <c r="AH149" s="1042"/>
      <c r="AI149" s="1042"/>
      <c r="AJ149" s="1042"/>
      <c r="AK149" s="1042"/>
      <c r="AL149" s="1042"/>
      <c r="AM149" s="1042"/>
      <c r="AN149" s="81"/>
      <c r="AO149" s="81"/>
    </row>
    <row r="150" spans="3:44" outlineLevel="1">
      <c r="C150" t="str">
        <f t="shared" si="3"/>
        <v>○</v>
      </c>
      <c r="E150" s="81"/>
      <c r="F150" s="82"/>
      <c r="G150" s="94"/>
      <c r="H150" s="94"/>
      <c r="I150" s="1042"/>
      <c r="J150" s="1042"/>
      <c r="K150" s="1042"/>
      <c r="L150" s="1042"/>
      <c r="M150" s="1042"/>
      <c r="N150" s="1042"/>
      <c r="O150" s="1042"/>
      <c r="P150" s="1042"/>
      <c r="Q150" s="1042"/>
      <c r="R150" s="1042"/>
      <c r="S150" s="1042"/>
      <c r="T150" s="1042"/>
      <c r="U150" s="1042"/>
      <c r="V150" s="1042"/>
      <c r="W150" s="1042"/>
      <c r="X150" s="1042"/>
      <c r="Y150" s="1042"/>
      <c r="Z150" s="1042"/>
      <c r="AA150" s="1042"/>
      <c r="AB150" s="1042"/>
      <c r="AC150" s="1042"/>
      <c r="AD150" s="1042"/>
      <c r="AE150" s="1042"/>
      <c r="AF150" s="1042"/>
      <c r="AG150" s="1042"/>
      <c r="AH150" s="1042"/>
      <c r="AI150" s="1042"/>
      <c r="AJ150" s="1042"/>
      <c r="AK150" s="1042"/>
      <c r="AL150" s="1042"/>
      <c r="AM150" s="1042"/>
      <c r="AN150" s="81"/>
      <c r="AO150" s="81"/>
    </row>
    <row r="151" spans="3:44" outlineLevel="1">
      <c r="C151" t="str">
        <f t="shared" si="3"/>
        <v>○</v>
      </c>
      <c r="E151" s="81"/>
      <c r="F151" s="82"/>
      <c r="G151" s="94"/>
      <c r="H151" s="94"/>
      <c r="I151" s="1042"/>
      <c r="J151" s="1042"/>
      <c r="K151" s="1042"/>
      <c r="L151" s="1042"/>
      <c r="M151" s="1042"/>
      <c r="N151" s="1042"/>
      <c r="O151" s="1042"/>
      <c r="P151" s="1042"/>
      <c r="Q151" s="1042"/>
      <c r="R151" s="1042"/>
      <c r="S151" s="1042"/>
      <c r="T151" s="1042"/>
      <c r="U151" s="1042"/>
      <c r="V151" s="1042"/>
      <c r="W151" s="1042"/>
      <c r="X151" s="1042"/>
      <c r="Y151" s="1042"/>
      <c r="Z151" s="1042"/>
      <c r="AA151" s="1042"/>
      <c r="AB151" s="1042"/>
      <c r="AC151" s="1042"/>
      <c r="AD151" s="1042"/>
      <c r="AE151" s="1042"/>
      <c r="AF151" s="1042"/>
      <c r="AG151" s="1042"/>
      <c r="AH151" s="1042"/>
      <c r="AI151" s="1042"/>
      <c r="AJ151" s="1042"/>
      <c r="AK151" s="1042"/>
      <c r="AL151" s="1042"/>
      <c r="AM151" s="1042"/>
      <c r="AN151" s="81"/>
      <c r="AO151" s="81"/>
    </row>
    <row r="152" spans="3:44" outlineLevel="1">
      <c r="C152" t="str">
        <f t="shared" si="3"/>
        <v>○</v>
      </c>
      <c r="E152" s="81"/>
      <c r="F152" s="82"/>
      <c r="G152" s="94"/>
      <c r="H152" s="94"/>
      <c r="I152" s="1042"/>
      <c r="J152" s="1042"/>
      <c r="K152" s="1042"/>
      <c r="L152" s="1042"/>
      <c r="M152" s="1042"/>
      <c r="N152" s="1042"/>
      <c r="O152" s="1042"/>
      <c r="P152" s="1042"/>
      <c r="Q152" s="1042"/>
      <c r="R152" s="1042"/>
      <c r="S152" s="1042"/>
      <c r="T152" s="1042"/>
      <c r="U152" s="1042"/>
      <c r="V152" s="1042"/>
      <c r="W152" s="1042"/>
      <c r="X152" s="1042"/>
      <c r="Y152" s="1042"/>
      <c r="Z152" s="1042"/>
      <c r="AA152" s="1042"/>
      <c r="AB152" s="1042"/>
      <c r="AC152" s="1042"/>
      <c r="AD152" s="1042"/>
      <c r="AE152" s="1042"/>
      <c r="AF152" s="1042"/>
      <c r="AG152" s="1042"/>
      <c r="AH152" s="1042"/>
      <c r="AI152" s="1042"/>
      <c r="AJ152" s="1042"/>
      <c r="AK152" s="1042"/>
      <c r="AL152" s="1042"/>
      <c r="AM152" s="1042"/>
      <c r="AN152" s="81"/>
      <c r="AO152" s="81"/>
    </row>
    <row r="153" spans="3:44" outlineLevel="1">
      <c r="C153" t="str">
        <f t="shared" si="3"/>
        <v>○</v>
      </c>
      <c r="E153" s="80"/>
      <c r="F153" s="88"/>
      <c r="G153" s="88"/>
      <c r="H153" s="88"/>
      <c r="I153" s="88"/>
      <c r="J153" s="88"/>
      <c r="K153" s="88"/>
      <c r="L153" s="88"/>
      <c r="M153" s="88"/>
      <c r="N153" s="88"/>
      <c r="O153" s="88"/>
      <c r="P153" s="88"/>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8"/>
      <c r="AN153" s="80"/>
      <c r="AO153" s="80"/>
    </row>
    <row r="154" spans="3:44" outlineLevel="1">
      <c r="C154" t="str">
        <f t="shared" si="3"/>
        <v>○</v>
      </c>
      <c r="E154" s="80"/>
      <c r="F154" s="88"/>
      <c r="G154" s="80"/>
      <c r="H154" s="80"/>
      <c r="I154" s="33" t="s">
        <v>191</v>
      </c>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0"/>
      <c r="AO154" s="80"/>
    </row>
    <row r="155" spans="3:44" ht="14.25" outlineLevel="1" thickBot="1">
      <c r="C155" t="str">
        <f t="shared" si="3"/>
        <v>○</v>
      </c>
      <c r="E155" s="80"/>
      <c r="F155" s="88"/>
      <c r="G155" s="80"/>
      <c r="H155" s="80"/>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0"/>
      <c r="AO155" s="80"/>
    </row>
    <row r="156" spans="3:44" outlineLevel="1">
      <c r="C156" t="str">
        <f t="shared" si="3"/>
        <v>○</v>
      </c>
      <c r="E156" s="80"/>
      <c r="F156" s="88"/>
      <c r="G156" s="80"/>
      <c r="H156" s="80"/>
      <c r="I156" s="1043" t="s">
        <v>55</v>
      </c>
      <c r="J156" s="1044"/>
      <c r="K156" s="1044"/>
      <c r="L156" s="1044"/>
      <c r="M156" s="1044"/>
      <c r="N156" s="1044"/>
      <c r="O156" s="1044"/>
      <c r="P156" s="1044"/>
      <c r="Q156" s="1044"/>
      <c r="R156" s="1045"/>
      <c r="S156" s="1047" t="s">
        <v>192</v>
      </c>
      <c r="T156" s="1044"/>
      <c r="U156" s="1044"/>
      <c r="V156" s="1044"/>
      <c r="W156" s="1044"/>
      <c r="X156" s="1044"/>
      <c r="Y156" s="1044"/>
      <c r="Z156" s="1044"/>
      <c r="AA156" s="1044"/>
      <c r="AB156" s="1044"/>
      <c r="AC156" s="1044"/>
      <c r="AD156" s="1044"/>
      <c r="AE156" s="1044"/>
      <c r="AF156" s="1044"/>
      <c r="AG156" s="1044"/>
      <c r="AH156" s="1044"/>
      <c r="AI156" s="1044"/>
      <c r="AJ156" s="1044"/>
      <c r="AK156" s="1044"/>
      <c r="AL156" s="1044"/>
      <c r="AM156" s="1045"/>
      <c r="AN156" s="80"/>
      <c r="AO156" s="80"/>
    </row>
    <row r="157" spans="3:44" outlineLevel="1">
      <c r="C157" t="str">
        <f t="shared" si="3"/>
        <v>○</v>
      </c>
      <c r="E157" s="80"/>
      <c r="F157" s="88"/>
      <c r="G157" s="80"/>
      <c r="H157" s="80"/>
      <c r="I157" s="987"/>
      <c r="J157" s="988"/>
      <c r="K157" s="988"/>
      <c r="L157" s="988"/>
      <c r="M157" s="988"/>
      <c r="N157" s="988"/>
      <c r="O157" s="988"/>
      <c r="P157" s="988"/>
      <c r="Q157" s="988"/>
      <c r="R157" s="1041"/>
      <c r="S157" s="991" t="s">
        <v>193</v>
      </c>
      <c r="T157" s="988"/>
      <c r="U157" s="988"/>
      <c r="V157" s="988"/>
      <c r="W157" s="988"/>
      <c r="X157" s="988"/>
      <c r="Y157" s="988"/>
      <c r="Z157" s="988" t="s">
        <v>194</v>
      </c>
      <c r="AA157" s="988"/>
      <c r="AB157" s="988"/>
      <c r="AC157" s="988"/>
      <c r="AD157" s="988"/>
      <c r="AE157" s="988"/>
      <c r="AF157" s="988"/>
      <c r="AG157" s="988"/>
      <c r="AH157" s="988"/>
      <c r="AI157" s="988"/>
      <c r="AJ157" s="988"/>
      <c r="AK157" s="988"/>
      <c r="AL157" s="988"/>
      <c r="AM157" s="1041"/>
      <c r="AN157" s="80"/>
      <c r="AO157" s="80"/>
    </row>
    <row r="158" spans="3:44" ht="14.25" outlineLevel="1" thickBot="1">
      <c r="C158" t="str">
        <f t="shared" si="3"/>
        <v>○</v>
      </c>
      <c r="E158" s="80"/>
      <c r="F158" s="88"/>
      <c r="G158" s="80"/>
      <c r="H158" s="80"/>
      <c r="I158" s="1046"/>
      <c r="J158" s="1015"/>
      <c r="K158" s="1015"/>
      <c r="L158" s="1015"/>
      <c r="M158" s="1015"/>
      <c r="N158" s="1015"/>
      <c r="O158" s="1015"/>
      <c r="P158" s="1015"/>
      <c r="Q158" s="1015"/>
      <c r="R158" s="1016"/>
      <c r="S158" s="1012"/>
      <c r="T158" s="1015"/>
      <c r="U158" s="1015"/>
      <c r="V158" s="1015"/>
      <c r="W158" s="1015"/>
      <c r="X158" s="1015"/>
      <c r="Y158" s="1015"/>
      <c r="Z158" s="1015" t="s">
        <v>195</v>
      </c>
      <c r="AA158" s="1015"/>
      <c r="AB158" s="1015"/>
      <c r="AC158" s="1015"/>
      <c r="AD158" s="1015"/>
      <c r="AE158" s="1015"/>
      <c r="AF158" s="1015"/>
      <c r="AG158" s="1015" t="s">
        <v>196</v>
      </c>
      <c r="AH158" s="1015"/>
      <c r="AI158" s="1015"/>
      <c r="AJ158" s="1015"/>
      <c r="AK158" s="1015"/>
      <c r="AL158" s="1015"/>
      <c r="AM158" s="1016"/>
      <c r="AN158" s="80"/>
      <c r="AO158" s="80"/>
    </row>
    <row r="159" spans="3:44" outlineLevel="1">
      <c r="C159" t="str">
        <f t="shared" si="3"/>
        <v>○</v>
      </c>
      <c r="E159" s="80"/>
      <c r="F159" s="88"/>
      <c r="G159" s="80"/>
      <c r="H159" s="80"/>
      <c r="I159" s="1048" t="s">
        <v>197</v>
      </c>
      <c r="J159" s="1049"/>
      <c r="K159" s="1050" t="s">
        <v>198</v>
      </c>
      <c r="L159" s="1050"/>
      <c r="M159" s="1050"/>
      <c r="N159" s="1050"/>
      <c r="O159" s="1050"/>
      <c r="P159" s="1050"/>
      <c r="Q159" s="1050"/>
      <c r="R159" s="1051"/>
      <c r="S159" s="1052" t="s">
        <v>199</v>
      </c>
      <c r="T159" s="1049"/>
      <c r="U159" s="1049"/>
      <c r="V159" s="1049"/>
      <c r="W159" s="1049"/>
      <c r="X159" s="1049"/>
      <c r="Y159" s="1049"/>
      <c r="Z159" s="1049" t="s">
        <v>200</v>
      </c>
      <c r="AA159" s="1049"/>
      <c r="AB159" s="1049"/>
      <c r="AC159" s="1049"/>
      <c r="AD159" s="1049"/>
      <c r="AE159" s="1049"/>
      <c r="AF159" s="1049"/>
      <c r="AG159" s="1049" t="s">
        <v>200</v>
      </c>
      <c r="AH159" s="1049"/>
      <c r="AI159" s="1049"/>
      <c r="AJ159" s="1049"/>
      <c r="AK159" s="1049"/>
      <c r="AL159" s="1049"/>
      <c r="AM159" s="1106"/>
      <c r="AN159" s="80"/>
      <c r="AO159" s="80"/>
    </row>
    <row r="160" spans="3:44" outlineLevel="1">
      <c r="C160" t="str">
        <f t="shared" si="3"/>
        <v>○</v>
      </c>
      <c r="E160" s="80"/>
      <c r="F160" s="88"/>
      <c r="G160" s="80"/>
      <c r="H160" s="80"/>
      <c r="I160" s="987" t="s">
        <v>201</v>
      </c>
      <c r="J160" s="988"/>
      <c r="K160" s="989" t="s">
        <v>202</v>
      </c>
      <c r="L160" s="989"/>
      <c r="M160" s="989"/>
      <c r="N160" s="989"/>
      <c r="O160" s="989"/>
      <c r="P160" s="989"/>
      <c r="Q160" s="989"/>
      <c r="R160" s="990"/>
      <c r="S160" s="991" t="s">
        <v>199</v>
      </c>
      <c r="T160" s="988"/>
      <c r="U160" s="988"/>
      <c r="V160" s="988"/>
      <c r="W160" s="988"/>
      <c r="X160" s="988"/>
      <c r="Y160" s="988"/>
      <c r="Z160" s="988" t="s">
        <v>200</v>
      </c>
      <c r="AA160" s="988"/>
      <c r="AB160" s="988"/>
      <c r="AC160" s="988"/>
      <c r="AD160" s="988"/>
      <c r="AE160" s="988"/>
      <c r="AF160" s="988"/>
      <c r="AG160" s="988" t="s">
        <v>200</v>
      </c>
      <c r="AH160" s="988"/>
      <c r="AI160" s="988"/>
      <c r="AJ160" s="988"/>
      <c r="AK160" s="988"/>
      <c r="AL160" s="988"/>
      <c r="AM160" s="1041"/>
      <c r="AN160" s="80"/>
      <c r="AO160" s="80"/>
    </row>
    <row r="161" spans="3:41" outlineLevel="1">
      <c r="C161" t="str">
        <f t="shared" si="3"/>
        <v>○</v>
      </c>
      <c r="E161" s="80"/>
      <c r="F161" s="88"/>
      <c r="G161" s="80"/>
      <c r="H161" s="80"/>
      <c r="I161" s="987" t="s">
        <v>203</v>
      </c>
      <c r="J161" s="988"/>
      <c r="K161" s="989" t="s">
        <v>204</v>
      </c>
      <c r="L161" s="989"/>
      <c r="M161" s="989"/>
      <c r="N161" s="989"/>
      <c r="O161" s="989"/>
      <c r="P161" s="989"/>
      <c r="Q161" s="989"/>
      <c r="R161" s="990"/>
      <c r="S161" s="991" t="s">
        <v>199</v>
      </c>
      <c r="T161" s="988"/>
      <c r="U161" s="988"/>
      <c r="V161" s="988"/>
      <c r="W161" s="988"/>
      <c r="X161" s="988"/>
      <c r="Y161" s="988"/>
      <c r="Z161" s="988" t="s">
        <v>200</v>
      </c>
      <c r="AA161" s="988"/>
      <c r="AB161" s="988"/>
      <c r="AC161" s="988"/>
      <c r="AD161" s="988"/>
      <c r="AE161" s="988"/>
      <c r="AF161" s="988"/>
      <c r="AG161" s="988" t="s">
        <v>200</v>
      </c>
      <c r="AH161" s="988"/>
      <c r="AI161" s="988"/>
      <c r="AJ161" s="988"/>
      <c r="AK161" s="988"/>
      <c r="AL161" s="988"/>
      <c r="AM161" s="1041"/>
      <c r="AN161" s="80"/>
      <c r="AO161" s="80"/>
    </row>
    <row r="162" spans="3:41" outlineLevel="1">
      <c r="C162" t="str">
        <f t="shared" si="3"/>
        <v>○</v>
      </c>
      <c r="E162" s="80"/>
      <c r="F162" s="88"/>
      <c r="G162" s="80"/>
      <c r="H162" s="80"/>
      <c r="I162" s="987" t="s">
        <v>205</v>
      </c>
      <c r="J162" s="988"/>
      <c r="K162" s="989" t="s">
        <v>206</v>
      </c>
      <c r="L162" s="989"/>
      <c r="M162" s="989"/>
      <c r="N162" s="989"/>
      <c r="O162" s="989"/>
      <c r="P162" s="989"/>
      <c r="Q162" s="989"/>
      <c r="R162" s="990"/>
      <c r="S162" s="991" t="s">
        <v>199</v>
      </c>
      <c r="T162" s="988"/>
      <c r="U162" s="988"/>
      <c r="V162" s="988"/>
      <c r="W162" s="988"/>
      <c r="X162" s="988"/>
      <c r="Y162" s="988"/>
      <c r="Z162" s="988" t="s">
        <v>200</v>
      </c>
      <c r="AA162" s="988"/>
      <c r="AB162" s="988"/>
      <c r="AC162" s="988"/>
      <c r="AD162" s="988"/>
      <c r="AE162" s="988"/>
      <c r="AF162" s="988"/>
      <c r="AG162" s="988" t="s">
        <v>200</v>
      </c>
      <c r="AH162" s="988"/>
      <c r="AI162" s="988"/>
      <c r="AJ162" s="988"/>
      <c r="AK162" s="988"/>
      <c r="AL162" s="988"/>
      <c r="AM162" s="1041"/>
      <c r="AN162" s="80"/>
      <c r="AO162" s="80"/>
    </row>
    <row r="163" spans="3:41" outlineLevel="1">
      <c r="C163" t="str">
        <f t="shared" si="3"/>
        <v>○</v>
      </c>
      <c r="E163" s="80"/>
      <c r="F163" s="88"/>
      <c r="G163" s="80"/>
      <c r="H163" s="80"/>
      <c r="I163" s="987" t="s">
        <v>207</v>
      </c>
      <c r="J163" s="988"/>
      <c r="K163" s="989" t="s">
        <v>208</v>
      </c>
      <c r="L163" s="989"/>
      <c r="M163" s="989"/>
      <c r="N163" s="989"/>
      <c r="O163" s="989"/>
      <c r="P163" s="989"/>
      <c r="Q163" s="989"/>
      <c r="R163" s="990"/>
      <c r="S163" s="991" t="s">
        <v>199</v>
      </c>
      <c r="T163" s="988"/>
      <c r="U163" s="988"/>
      <c r="V163" s="988"/>
      <c r="W163" s="988"/>
      <c r="X163" s="988"/>
      <c r="Y163" s="988"/>
      <c r="Z163" s="1039" t="s">
        <v>91</v>
      </c>
      <c r="AA163" s="1039"/>
      <c r="AB163" s="1039"/>
      <c r="AC163" s="1039"/>
      <c r="AD163" s="1039"/>
      <c r="AE163" s="1039"/>
      <c r="AF163" s="1039"/>
      <c r="AG163" s="1039" t="s">
        <v>91</v>
      </c>
      <c r="AH163" s="1039"/>
      <c r="AI163" s="1039"/>
      <c r="AJ163" s="1039"/>
      <c r="AK163" s="1039"/>
      <c r="AL163" s="1039"/>
      <c r="AM163" s="1040"/>
      <c r="AN163" s="80"/>
      <c r="AO163" s="80"/>
    </row>
    <row r="164" spans="3:41" outlineLevel="1">
      <c r="C164" t="str">
        <f t="shared" si="3"/>
        <v>○</v>
      </c>
      <c r="E164" s="80"/>
      <c r="F164" s="88"/>
      <c r="G164" s="80"/>
      <c r="H164" s="80"/>
      <c r="I164" s="987" t="s">
        <v>209</v>
      </c>
      <c r="J164" s="988"/>
      <c r="K164" s="989" t="s">
        <v>210</v>
      </c>
      <c r="L164" s="989"/>
      <c r="M164" s="989"/>
      <c r="N164" s="989"/>
      <c r="O164" s="989"/>
      <c r="P164" s="989"/>
      <c r="Q164" s="989"/>
      <c r="R164" s="990"/>
      <c r="S164" s="1105" t="s">
        <v>211</v>
      </c>
      <c r="T164" s="1105"/>
      <c r="U164" s="1105"/>
      <c r="V164" s="1105"/>
      <c r="W164" s="1105"/>
      <c r="X164" s="1105"/>
      <c r="Y164" s="1105"/>
      <c r="Z164" s="1105"/>
      <c r="AA164" s="1105"/>
      <c r="AB164" s="1105"/>
      <c r="AC164" s="1105"/>
      <c r="AD164" s="1105"/>
      <c r="AE164" s="1105"/>
      <c r="AF164" s="991"/>
      <c r="AG164" s="1039" t="s">
        <v>91</v>
      </c>
      <c r="AH164" s="1039"/>
      <c r="AI164" s="1039"/>
      <c r="AJ164" s="1039"/>
      <c r="AK164" s="1039"/>
      <c r="AL164" s="1039"/>
      <c r="AM164" s="1040"/>
      <c r="AN164" s="80"/>
      <c r="AO164" s="80"/>
    </row>
    <row r="165" spans="3:41" outlineLevel="1">
      <c r="C165" t="str">
        <f t="shared" si="3"/>
        <v>○</v>
      </c>
      <c r="E165" s="80"/>
      <c r="F165" s="88"/>
      <c r="G165" s="80"/>
      <c r="H165" s="80"/>
      <c r="I165" s="987" t="s">
        <v>212</v>
      </c>
      <c r="J165" s="988"/>
      <c r="K165" s="989" t="s">
        <v>213</v>
      </c>
      <c r="L165" s="989"/>
      <c r="M165" s="989"/>
      <c r="N165" s="989"/>
      <c r="O165" s="989"/>
      <c r="P165" s="989"/>
      <c r="Q165" s="989"/>
      <c r="R165" s="990"/>
      <c r="S165" s="1105" t="s">
        <v>211</v>
      </c>
      <c r="T165" s="1105"/>
      <c r="U165" s="1105"/>
      <c r="V165" s="1105"/>
      <c r="W165" s="1105"/>
      <c r="X165" s="1105"/>
      <c r="Y165" s="1105"/>
      <c r="Z165" s="1105"/>
      <c r="AA165" s="1105"/>
      <c r="AB165" s="1105"/>
      <c r="AC165" s="1105"/>
      <c r="AD165" s="1105"/>
      <c r="AE165" s="1105"/>
      <c r="AF165" s="991"/>
      <c r="AG165" s="1039" t="s">
        <v>91</v>
      </c>
      <c r="AH165" s="1039"/>
      <c r="AI165" s="1039"/>
      <c r="AJ165" s="1039"/>
      <c r="AK165" s="1039"/>
      <c r="AL165" s="1039"/>
      <c r="AM165" s="1040"/>
      <c r="AN165" s="80"/>
      <c r="AO165" s="80"/>
    </row>
    <row r="166" spans="3:41" ht="14.25" customHeight="1" outlineLevel="1">
      <c r="C166" t="str">
        <f t="shared" si="3"/>
        <v>○</v>
      </c>
      <c r="E166" s="80"/>
      <c r="F166" s="88"/>
      <c r="G166" s="80"/>
      <c r="H166" s="80"/>
      <c r="I166" s="1097" t="s">
        <v>214</v>
      </c>
      <c r="J166" s="991"/>
      <c r="K166" s="1098" t="s">
        <v>215</v>
      </c>
      <c r="L166" s="1098"/>
      <c r="M166" s="1098"/>
      <c r="N166" s="1098"/>
      <c r="O166" s="1098"/>
      <c r="P166" s="1098"/>
      <c r="Q166" s="1098"/>
      <c r="R166" s="1099"/>
      <c r="S166" s="1100" t="s">
        <v>199</v>
      </c>
      <c r="T166" s="1101"/>
      <c r="U166" s="1101"/>
      <c r="V166" s="1101"/>
      <c r="W166" s="1101"/>
      <c r="X166" s="1101"/>
      <c r="Y166" s="1101"/>
      <c r="Z166" s="1101" t="s">
        <v>216</v>
      </c>
      <c r="AA166" s="1101"/>
      <c r="AB166" s="1101"/>
      <c r="AC166" s="1101"/>
      <c r="AD166" s="1101"/>
      <c r="AE166" s="1101"/>
      <c r="AF166" s="1101"/>
      <c r="AG166" s="1102" t="s">
        <v>91</v>
      </c>
      <c r="AH166" s="1102"/>
      <c r="AI166" s="1102"/>
      <c r="AJ166" s="1102"/>
      <c r="AK166" s="1102"/>
      <c r="AL166" s="1102"/>
      <c r="AM166" s="1103"/>
      <c r="AN166" s="80"/>
      <c r="AO166" s="80"/>
    </row>
    <row r="167" spans="3:41" s="707" customFormat="1" ht="14.25" outlineLevel="1" thickBot="1">
      <c r="C167" s="707" t="str">
        <f t="shared" si="3"/>
        <v>○</v>
      </c>
      <c r="E167" s="80"/>
      <c r="F167" s="706"/>
      <c r="G167" s="80"/>
      <c r="H167" s="80"/>
      <c r="I167" s="1011" t="s">
        <v>566</v>
      </c>
      <c r="J167" s="1012"/>
      <c r="K167" s="1013" t="s">
        <v>1183</v>
      </c>
      <c r="L167" s="1013"/>
      <c r="M167" s="1013"/>
      <c r="N167" s="1013"/>
      <c r="O167" s="1013"/>
      <c r="P167" s="1013"/>
      <c r="Q167" s="1013"/>
      <c r="R167" s="1014"/>
      <c r="S167" s="1012" t="s">
        <v>199</v>
      </c>
      <c r="T167" s="1015"/>
      <c r="U167" s="1015"/>
      <c r="V167" s="1015"/>
      <c r="W167" s="1015"/>
      <c r="X167" s="1015"/>
      <c r="Y167" s="1015"/>
      <c r="Z167" s="1015" t="s">
        <v>200</v>
      </c>
      <c r="AA167" s="1015"/>
      <c r="AB167" s="1015"/>
      <c r="AC167" s="1015"/>
      <c r="AD167" s="1015"/>
      <c r="AE167" s="1015"/>
      <c r="AF167" s="1015"/>
      <c r="AG167" s="1015" t="s">
        <v>200</v>
      </c>
      <c r="AH167" s="1015"/>
      <c r="AI167" s="1015"/>
      <c r="AJ167" s="1015"/>
      <c r="AK167" s="1015"/>
      <c r="AL167" s="1015"/>
      <c r="AM167" s="1016"/>
      <c r="AN167" s="80"/>
      <c r="AO167" s="80"/>
    </row>
    <row r="168" spans="3:41" outlineLevel="1">
      <c r="C168" t="str">
        <f t="shared" si="3"/>
        <v>○</v>
      </c>
      <c r="E168" s="80"/>
      <c r="F168" s="88"/>
      <c r="G168" s="80"/>
      <c r="H168" s="80"/>
      <c r="I168" s="715"/>
      <c r="J168" s="715"/>
      <c r="K168" s="715"/>
      <c r="L168" s="715"/>
      <c r="M168" s="715"/>
      <c r="N168" s="715"/>
      <c r="O168" s="715"/>
      <c r="P168" s="715"/>
      <c r="Q168" s="715"/>
      <c r="R168" s="715"/>
      <c r="S168" s="715"/>
      <c r="T168" s="715"/>
      <c r="U168" s="715"/>
      <c r="V168" s="715"/>
      <c r="W168" s="715"/>
      <c r="X168" s="715"/>
      <c r="Y168" s="715"/>
      <c r="Z168" s="715"/>
      <c r="AA168" s="715"/>
      <c r="AB168" s="715"/>
      <c r="AC168" s="715"/>
      <c r="AD168" s="715"/>
      <c r="AE168" s="715"/>
      <c r="AF168" s="715"/>
      <c r="AG168" s="715"/>
      <c r="AH168" s="715"/>
      <c r="AI168" s="715"/>
      <c r="AJ168" s="715"/>
      <c r="AK168" s="715"/>
      <c r="AL168" s="715"/>
      <c r="AM168" s="715"/>
      <c r="AN168" s="80"/>
      <c r="AO168" s="80"/>
    </row>
    <row r="169" spans="3:41" outlineLevel="1">
      <c r="C169" t="str">
        <f t="shared" si="3"/>
        <v>○</v>
      </c>
      <c r="E169" s="80"/>
      <c r="F169" s="88"/>
      <c r="G169" s="80"/>
      <c r="H169" s="80"/>
      <c r="I169" s="1104" t="s">
        <v>1276</v>
      </c>
      <c r="J169" s="1104"/>
      <c r="K169" s="1104"/>
      <c r="L169" s="1104"/>
      <c r="M169" s="1104"/>
      <c r="N169" s="1104"/>
      <c r="O169" s="1104"/>
      <c r="P169" s="1104"/>
      <c r="Q169" s="1104"/>
      <c r="R169" s="1104"/>
      <c r="S169" s="1104"/>
      <c r="T169" s="1104"/>
      <c r="U169" s="1104"/>
      <c r="V169" s="1104"/>
      <c r="W169" s="1104"/>
      <c r="X169" s="1104"/>
      <c r="Y169" s="1104"/>
      <c r="Z169" s="1104"/>
      <c r="AA169" s="1104"/>
      <c r="AB169" s="1104"/>
      <c r="AC169" s="1104"/>
      <c r="AD169" s="1104"/>
      <c r="AE169" s="1104"/>
      <c r="AF169" s="1104"/>
      <c r="AG169" s="1104"/>
      <c r="AH169" s="1104"/>
      <c r="AI169" s="1104"/>
      <c r="AJ169" s="1104"/>
      <c r="AK169" s="1104"/>
      <c r="AL169" s="1104"/>
      <c r="AM169" s="1104"/>
      <c r="AN169" s="1104"/>
      <c r="AO169" s="80"/>
    </row>
    <row r="170" spans="3:41" outlineLevel="1">
      <c r="C170" t="str">
        <f t="shared" si="3"/>
        <v>○</v>
      </c>
      <c r="E170" s="80"/>
      <c r="F170" s="88"/>
      <c r="G170" s="80"/>
      <c r="H170" s="80"/>
      <c r="I170" s="1104"/>
      <c r="J170" s="1104"/>
      <c r="K170" s="1104"/>
      <c r="L170" s="1104"/>
      <c r="M170" s="1104"/>
      <c r="N170" s="1104"/>
      <c r="O170" s="1104"/>
      <c r="P170" s="1104"/>
      <c r="Q170" s="1104"/>
      <c r="R170" s="1104"/>
      <c r="S170" s="1104"/>
      <c r="T170" s="1104"/>
      <c r="U170" s="1104"/>
      <c r="V170" s="1104"/>
      <c r="W170" s="1104"/>
      <c r="X170" s="1104"/>
      <c r="Y170" s="1104"/>
      <c r="Z170" s="1104"/>
      <c r="AA170" s="1104"/>
      <c r="AB170" s="1104"/>
      <c r="AC170" s="1104"/>
      <c r="AD170" s="1104"/>
      <c r="AE170" s="1104"/>
      <c r="AF170" s="1104"/>
      <c r="AG170" s="1104"/>
      <c r="AH170" s="1104"/>
      <c r="AI170" s="1104"/>
      <c r="AJ170" s="1104"/>
      <c r="AK170" s="1104"/>
      <c r="AL170" s="1104"/>
      <c r="AM170" s="1104"/>
      <c r="AN170" s="1104"/>
      <c r="AO170" s="80"/>
    </row>
    <row r="171" spans="3:41" outlineLevel="1">
      <c r="C171" t="str">
        <f t="shared" si="3"/>
        <v>○</v>
      </c>
      <c r="E171" s="80"/>
      <c r="F171" s="88"/>
      <c r="G171" s="80"/>
      <c r="H171" s="80"/>
      <c r="I171" s="1104"/>
      <c r="J171" s="1104"/>
      <c r="K171" s="1104"/>
      <c r="L171" s="1104"/>
      <c r="M171" s="1104"/>
      <c r="N171" s="1104"/>
      <c r="O171" s="1104"/>
      <c r="P171" s="1104"/>
      <c r="Q171" s="1104"/>
      <c r="R171" s="1104"/>
      <c r="S171" s="1104"/>
      <c r="T171" s="1104"/>
      <c r="U171" s="1104"/>
      <c r="V171" s="1104"/>
      <c r="W171" s="1104"/>
      <c r="X171" s="1104"/>
      <c r="Y171" s="1104"/>
      <c r="Z171" s="1104"/>
      <c r="AA171" s="1104"/>
      <c r="AB171" s="1104"/>
      <c r="AC171" s="1104"/>
      <c r="AD171" s="1104"/>
      <c r="AE171" s="1104"/>
      <c r="AF171" s="1104"/>
      <c r="AG171" s="1104"/>
      <c r="AH171" s="1104"/>
      <c r="AI171" s="1104"/>
      <c r="AJ171" s="1104"/>
      <c r="AK171" s="1104"/>
      <c r="AL171" s="1104"/>
      <c r="AM171" s="1104"/>
      <c r="AN171" s="1104"/>
      <c r="AO171" s="80"/>
    </row>
    <row r="172" spans="3:41" outlineLevel="1">
      <c r="C172" t="str">
        <f t="shared" si="3"/>
        <v>○</v>
      </c>
      <c r="E172" s="80"/>
      <c r="F172" s="88"/>
      <c r="G172" s="80"/>
      <c r="H172" s="80"/>
      <c r="I172" s="1104"/>
      <c r="J172" s="1104"/>
      <c r="K172" s="1104"/>
      <c r="L172" s="1104"/>
      <c r="M172" s="1104"/>
      <c r="N172" s="1104"/>
      <c r="O172" s="1104"/>
      <c r="P172" s="1104"/>
      <c r="Q172" s="1104"/>
      <c r="R172" s="1104"/>
      <c r="S172" s="1104"/>
      <c r="T172" s="1104"/>
      <c r="U172" s="1104"/>
      <c r="V172" s="1104"/>
      <c r="W172" s="1104"/>
      <c r="X172" s="1104"/>
      <c r="Y172" s="1104"/>
      <c r="Z172" s="1104"/>
      <c r="AA172" s="1104"/>
      <c r="AB172" s="1104"/>
      <c r="AC172" s="1104"/>
      <c r="AD172" s="1104"/>
      <c r="AE172" s="1104"/>
      <c r="AF172" s="1104"/>
      <c r="AG172" s="1104"/>
      <c r="AH172" s="1104"/>
      <c r="AI172" s="1104"/>
      <c r="AJ172" s="1104"/>
      <c r="AK172" s="1104"/>
      <c r="AL172" s="1104"/>
      <c r="AM172" s="1104"/>
      <c r="AN172" s="1104"/>
      <c r="AO172" s="80"/>
    </row>
    <row r="173" spans="3:41" outlineLevel="1">
      <c r="C173" t="str">
        <f t="shared" si="3"/>
        <v>○</v>
      </c>
      <c r="E173" s="80"/>
      <c r="F173" s="88"/>
      <c r="G173" s="80"/>
      <c r="H173" s="80"/>
      <c r="I173" s="1104"/>
      <c r="J173" s="1104"/>
      <c r="K173" s="1104"/>
      <c r="L173" s="1104"/>
      <c r="M173" s="1104"/>
      <c r="N173" s="1104"/>
      <c r="O173" s="1104"/>
      <c r="P173" s="1104"/>
      <c r="Q173" s="1104"/>
      <c r="R173" s="1104"/>
      <c r="S173" s="1104"/>
      <c r="T173" s="1104"/>
      <c r="U173" s="1104"/>
      <c r="V173" s="1104"/>
      <c r="W173" s="1104"/>
      <c r="X173" s="1104"/>
      <c r="Y173" s="1104"/>
      <c r="Z173" s="1104"/>
      <c r="AA173" s="1104"/>
      <c r="AB173" s="1104"/>
      <c r="AC173" s="1104"/>
      <c r="AD173" s="1104"/>
      <c r="AE173" s="1104"/>
      <c r="AF173" s="1104"/>
      <c r="AG173" s="1104"/>
      <c r="AH173" s="1104"/>
      <c r="AI173" s="1104"/>
      <c r="AJ173" s="1104"/>
      <c r="AK173" s="1104"/>
      <c r="AL173" s="1104"/>
      <c r="AM173" s="1104"/>
      <c r="AN173" s="1104"/>
      <c r="AO173" s="80"/>
    </row>
    <row r="174" spans="3:41" outlineLevel="1">
      <c r="C174" t="str">
        <f t="shared" si="3"/>
        <v>○</v>
      </c>
      <c r="E174" s="80"/>
      <c r="F174" s="88"/>
      <c r="G174" s="80"/>
      <c r="H174" s="80"/>
      <c r="I174" s="1104"/>
      <c r="J174" s="1104"/>
      <c r="K174" s="1104"/>
      <c r="L174" s="1104"/>
      <c r="M174" s="1104"/>
      <c r="N174" s="1104"/>
      <c r="O174" s="1104"/>
      <c r="P174" s="1104"/>
      <c r="Q174" s="1104"/>
      <c r="R174" s="1104"/>
      <c r="S174" s="1104"/>
      <c r="T174" s="1104"/>
      <c r="U174" s="1104"/>
      <c r="V174" s="1104"/>
      <c r="W174" s="1104"/>
      <c r="X174" s="1104"/>
      <c r="Y174" s="1104"/>
      <c r="Z174" s="1104"/>
      <c r="AA174" s="1104"/>
      <c r="AB174" s="1104"/>
      <c r="AC174" s="1104"/>
      <c r="AD174" s="1104"/>
      <c r="AE174" s="1104"/>
      <c r="AF174" s="1104"/>
      <c r="AG174" s="1104"/>
      <c r="AH174" s="1104"/>
      <c r="AI174" s="1104"/>
      <c r="AJ174" s="1104"/>
      <c r="AK174" s="1104"/>
      <c r="AL174" s="1104"/>
      <c r="AM174" s="1104"/>
      <c r="AN174" s="1104"/>
      <c r="AO174" s="80"/>
    </row>
    <row r="175" spans="3:41" outlineLevel="1">
      <c r="C175" t="str">
        <f t="shared" si="3"/>
        <v>○</v>
      </c>
      <c r="E175" s="80"/>
      <c r="F175" s="88"/>
      <c r="G175" s="88"/>
      <c r="H175" s="88"/>
      <c r="I175" s="88"/>
      <c r="J175" s="88"/>
      <c r="K175" s="88"/>
      <c r="L175" s="88"/>
      <c r="M175" s="88"/>
      <c r="N175" s="88"/>
      <c r="O175" s="88"/>
      <c r="P175" s="88"/>
      <c r="Q175" s="88"/>
      <c r="R175" s="88"/>
      <c r="S175" s="88"/>
      <c r="T175" s="88"/>
      <c r="U175" s="88"/>
      <c r="V175" s="88"/>
      <c r="W175" s="88"/>
      <c r="X175" s="88"/>
      <c r="Y175" s="88"/>
      <c r="Z175" s="88"/>
      <c r="AA175" s="88"/>
      <c r="AB175" s="88"/>
      <c r="AC175" s="88"/>
      <c r="AD175" s="88"/>
      <c r="AE175" s="88"/>
      <c r="AF175" s="88"/>
      <c r="AG175" s="88"/>
      <c r="AH175" s="88"/>
      <c r="AI175" s="88"/>
      <c r="AJ175" s="88"/>
      <c r="AK175" s="88"/>
      <c r="AL175" s="88"/>
      <c r="AM175" s="88"/>
      <c r="AN175" s="80"/>
      <c r="AO175" s="80"/>
    </row>
    <row r="176" spans="3:41" outlineLevel="1">
      <c r="C176" t="s">
        <v>71</v>
      </c>
      <c r="E176" s="80"/>
      <c r="F176" s="80"/>
      <c r="G176" s="86" t="s">
        <v>217</v>
      </c>
      <c r="H176" s="80"/>
      <c r="I176" s="80"/>
      <c r="J176" s="80"/>
      <c r="K176" s="87"/>
      <c r="L176" s="88"/>
      <c r="M176" s="35"/>
      <c r="N176" s="35"/>
      <c r="O176" s="35"/>
      <c r="P176" s="88"/>
      <c r="Q176" s="89"/>
      <c r="R176" s="89"/>
      <c r="S176" s="89"/>
      <c r="T176" s="89"/>
      <c r="U176" s="89"/>
      <c r="V176" s="90"/>
      <c r="W176" s="90"/>
      <c r="X176" s="35"/>
      <c r="Y176" s="35"/>
      <c r="Z176" s="35"/>
      <c r="AA176" s="91"/>
      <c r="AB176" s="91"/>
      <c r="AC176" s="91"/>
      <c r="AD176" s="91"/>
      <c r="AE176" s="80"/>
      <c r="AF176" s="80"/>
      <c r="AG176" s="80"/>
      <c r="AH176" s="80"/>
      <c r="AI176" s="80"/>
      <c r="AJ176" s="80"/>
      <c r="AK176" s="80"/>
      <c r="AL176" s="35"/>
      <c r="AM176" s="35"/>
      <c r="AN176" s="80"/>
      <c r="AO176" s="80"/>
    </row>
    <row r="177" spans="3:44" outlineLevel="1">
      <c r="C177" t="s">
        <v>71</v>
      </c>
      <c r="E177" s="80"/>
      <c r="F177" s="80"/>
      <c r="G177" s="88"/>
      <c r="H177" s="80" t="s">
        <v>218</v>
      </c>
      <c r="I177" s="80"/>
      <c r="J177" s="80"/>
      <c r="K177" s="87"/>
      <c r="L177" s="88"/>
      <c r="M177" s="35"/>
      <c r="N177" s="35"/>
      <c r="O177" s="35"/>
      <c r="P177" s="88"/>
      <c r="Q177" s="89"/>
      <c r="R177" s="89"/>
      <c r="S177" s="89"/>
      <c r="T177" s="89"/>
      <c r="U177" s="89"/>
      <c r="V177" s="90"/>
      <c r="W177" s="90"/>
      <c r="X177" s="35"/>
      <c r="Y177" s="35"/>
      <c r="Z177" s="35"/>
      <c r="AA177" s="91"/>
      <c r="AB177" s="91"/>
      <c r="AC177" s="91"/>
      <c r="AD177" s="91"/>
      <c r="AE177" s="80"/>
      <c r="AF177" s="80"/>
      <c r="AG177" s="80"/>
      <c r="AH177" s="80"/>
      <c r="AI177" s="80"/>
      <c r="AJ177" s="80"/>
      <c r="AK177" s="80"/>
      <c r="AL177" s="35"/>
      <c r="AM177" s="35"/>
      <c r="AN177" s="80"/>
      <c r="AO177" s="80"/>
    </row>
    <row r="178" spans="3:44" ht="14.25" outlineLevel="1" thickBot="1">
      <c r="C178" t="s">
        <v>71</v>
      </c>
      <c r="E178" s="80"/>
      <c r="F178" s="80"/>
      <c r="G178" s="88"/>
      <c r="H178" s="80"/>
      <c r="I178" s="80"/>
      <c r="J178" s="80"/>
      <c r="K178" s="87"/>
      <c r="L178" s="88"/>
      <c r="M178" s="35"/>
      <c r="N178" s="35"/>
      <c r="O178" s="35"/>
      <c r="P178" s="88"/>
      <c r="Q178" s="89"/>
      <c r="R178" s="89"/>
      <c r="S178" s="89"/>
      <c r="T178" s="89"/>
      <c r="U178" s="89"/>
      <c r="V178" s="90"/>
      <c r="W178" s="90"/>
      <c r="X178" s="35"/>
      <c r="Y178" s="35"/>
      <c r="Z178" s="35"/>
      <c r="AA178" s="91"/>
      <c r="AB178" s="91"/>
      <c r="AC178" s="91"/>
      <c r="AD178" s="91"/>
      <c r="AE178" s="80"/>
      <c r="AF178" s="80"/>
      <c r="AG178" s="80"/>
      <c r="AH178" s="80"/>
      <c r="AI178" s="80"/>
      <c r="AJ178" s="80"/>
      <c r="AK178" s="80"/>
      <c r="AL178" s="35"/>
      <c r="AM178" s="35"/>
      <c r="AN178" s="80"/>
      <c r="AO178" s="80"/>
    </row>
    <row r="179" spans="3:44" ht="14.25" outlineLevel="1" thickBot="1">
      <c r="C179" s="96" t="str">
        <f>IF(①入力票!$C$15="WTO型","－","○")</f>
        <v>○</v>
      </c>
      <c r="E179" s="80"/>
      <c r="F179" s="80"/>
      <c r="G179" s="88"/>
      <c r="H179" s="80" t="s">
        <v>173</v>
      </c>
      <c r="I179" s="1096" t="s">
        <v>1277</v>
      </c>
      <c r="J179" s="985"/>
      <c r="K179" s="985"/>
      <c r="L179" s="985"/>
      <c r="M179" s="985"/>
      <c r="N179" s="985"/>
      <c r="O179" s="985"/>
      <c r="P179" s="985"/>
      <c r="Q179" s="985"/>
      <c r="R179" s="985"/>
      <c r="S179" s="985"/>
      <c r="T179" s="985"/>
      <c r="U179" s="985"/>
      <c r="V179" s="985"/>
      <c r="W179" s="985"/>
      <c r="X179" s="985"/>
      <c r="Y179" s="985"/>
      <c r="Z179" s="985"/>
      <c r="AA179" s="985"/>
      <c r="AB179" s="985"/>
      <c r="AC179" s="985"/>
      <c r="AD179" s="985"/>
      <c r="AE179" s="985"/>
      <c r="AF179" s="985"/>
      <c r="AG179" s="985"/>
      <c r="AH179" s="985"/>
      <c r="AI179" s="985"/>
      <c r="AJ179" s="985"/>
      <c r="AK179" s="985"/>
      <c r="AL179" s="985"/>
      <c r="AM179" s="985"/>
      <c r="AN179" s="80"/>
      <c r="AO179" s="80"/>
      <c r="AR179" t="s">
        <v>225</v>
      </c>
    </row>
    <row r="180" spans="3:44" outlineLevel="1">
      <c r="C180" t="str">
        <f>C$179</f>
        <v>○</v>
      </c>
      <c r="E180" s="80"/>
      <c r="F180" s="80"/>
      <c r="G180" s="88"/>
      <c r="H180" s="80"/>
      <c r="I180" s="985"/>
      <c r="J180" s="985"/>
      <c r="K180" s="985"/>
      <c r="L180" s="985"/>
      <c r="M180" s="985"/>
      <c r="N180" s="985"/>
      <c r="O180" s="985"/>
      <c r="P180" s="985"/>
      <c r="Q180" s="985"/>
      <c r="R180" s="985"/>
      <c r="S180" s="985"/>
      <c r="T180" s="985"/>
      <c r="U180" s="985"/>
      <c r="V180" s="985"/>
      <c r="W180" s="985"/>
      <c r="X180" s="985"/>
      <c r="Y180" s="985"/>
      <c r="Z180" s="985"/>
      <c r="AA180" s="985"/>
      <c r="AB180" s="985"/>
      <c r="AC180" s="985"/>
      <c r="AD180" s="985"/>
      <c r="AE180" s="985"/>
      <c r="AF180" s="985"/>
      <c r="AG180" s="985"/>
      <c r="AH180" s="985"/>
      <c r="AI180" s="985"/>
      <c r="AJ180" s="985"/>
      <c r="AK180" s="985"/>
      <c r="AL180" s="985"/>
      <c r="AM180" s="985"/>
      <c r="AN180" s="80"/>
      <c r="AO180" s="80"/>
    </row>
    <row r="181" spans="3:44" outlineLevel="1">
      <c r="C181" t="str">
        <f>C$179</f>
        <v>○</v>
      </c>
      <c r="E181" s="80"/>
      <c r="F181" s="80"/>
      <c r="G181" s="88"/>
      <c r="H181" s="80"/>
      <c r="I181" s="985"/>
      <c r="J181" s="985"/>
      <c r="K181" s="985"/>
      <c r="L181" s="985"/>
      <c r="M181" s="985"/>
      <c r="N181" s="985"/>
      <c r="O181" s="985"/>
      <c r="P181" s="985"/>
      <c r="Q181" s="985"/>
      <c r="R181" s="985"/>
      <c r="S181" s="985"/>
      <c r="T181" s="985"/>
      <c r="U181" s="985"/>
      <c r="V181" s="985"/>
      <c r="W181" s="985"/>
      <c r="X181" s="985"/>
      <c r="Y181" s="985"/>
      <c r="Z181" s="985"/>
      <c r="AA181" s="985"/>
      <c r="AB181" s="985"/>
      <c r="AC181" s="985"/>
      <c r="AD181" s="985"/>
      <c r="AE181" s="985"/>
      <c r="AF181" s="985"/>
      <c r="AG181" s="985"/>
      <c r="AH181" s="985"/>
      <c r="AI181" s="985"/>
      <c r="AJ181" s="985"/>
      <c r="AK181" s="985"/>
      <c r="AL181" s="985"/>
      <c r="AM181" s="985"/>
      <c r="AN181" s="80"/>
      <c r="AO181" s="80"/>
    </row>
    <row r="182" spans="3:44" outlineLevel="1">
      <c r="C182" t="str">
        <f>C$179</f>
        <v>○</v>
      </c>
      <c r="E182" s="80"/>
      <c r="F182" s="80"/>
      <c r="G182" s="88"/>
      <c r="H182" s="80"/>
      <c r="I182" s="985"/>
      <c r="J182" s="985"/>
      <c r="K182" s="985"/>
      <c r="L182" s="985"/>
      <c r="M182" s="985"/>
      <c r="N182" s="985"/>
      <c r="O182" s="985"/>
      <c r="P182" s="985"/>
      <c r="Q182" s="985"/>
      <c r="R182" s="985"/>
      <c r="S182" s="985"/>
      <c r="T182" s="985"/>
      <c r="U182" s="985"/>
      <c r="V182" s="985"/>
      <c r="W182" s="985"/>
      <c r="X182" s="985"/>
      <c r="Y182" s="985"/>
      <c r="Z182" s="985"/>
      <c r="AA182" s="985"/>
      <c r="AB182" s="985"/>
      <c r="AC182" s="985"/>
      <c r="AD182" s="985"/>
      <c r="AE182" s="985"/>
      <c r="AF182" s="985"/>
      <c r="AG182" s="985"/>
      <c r="AH182" s="985"/>
      <c r="AI182" s="985"/>
      <c r="AJ182" s="985"/>
      <c r="AK182" s="985"/>
      <c r="AL182" s="985"/>
      <c r="AM182" s="985"/>
      <c r="AN182" s="80"/>
      <c r="AO182" s="80"/>
    </row>
    <row r="183" spans="3:44" outlineLevel="1">
      <c r="C183" t="str">
        <f>C$179</f>
        <v>○</v>
      </c>
      <c r="E183" s="80"/>
      <c r="F183" s="80"/>
      <c r="G183" s="88"/>
      <c r="H183" s="80"/>
      <c r="I183" s="985"/>
      <c r="J183" s="985"/>
      <c r="K183" s="985"/>
      <c r="L183" s="985"/>
      <c r="M183" s="985"/>
      <c r="N183" s="985"/>
      <c r="O183" s="985"/>
      <c r="P183" s="985"/>
      <c r="Q183" s="985"/>
      <c r="R183" s="985"/>
      <c r="S183" s="985"/>
      <c r="T183" s="985"/>
      <c r="U183" s="985"/>
      <c r="V183" s="985"/>
      <c r="W183" s="985"/>
      <c r="X183" s="985"/>
      <c r="Y183" s="985"/>
      <c r="Z183" s="985"/>
      <c r="AA183" s="985"/>
      <c r="AB183" s="985"/>
      <c r="AC183" s="985"/>
      <c r="AD183" s="985"/>
      <c r="AE183" s="985"/>
      <c r="AF183" s="985"/>
      <c r="AG183" s="985"/>
      <c r="AH183" s="985"/>
      <c r="AI183" s="985"/>
      <c r="AJ183" s="985"/>
      <c r="AK183" s="985"/>
      <c r="AL183" s="985"/>
      <c r="AM183" s="985"/>
      <c r="AN183" s="80"/>
      <c r="AO183" s="80"/>
    </row>
    <row r="184" spans="3:44" outlineLevel="1">
      <c r="C184" t="str">
        <f>C$179</f>
        <v>○</v>
      </c>
      <c r="E184" s="80"/>
      <c r="F184" s="80"/>
      <c r="G184" s="88"/>
      <c r="H184" s="80"/>
      <c r="I184" s="80"/>
      <c r="J184" s="80"/>
      <c r="K184" s="87"/>
      <c r="L184" s="88"/>
      <c r="M184" s="35"/>
      <c r="N184" s="35"/>
      <c r="O184" s="35"/>
      <c r="P184" s="88"/>
      <c r="Q184" s="89"/>
      <c r="R184" s="89"/>
      <c r="S184" s="89"/>
      <c r="T184" s="89"/>
      <c r="U184" s="89"/>
      <c r="V184" s="90"/>
      <c r="W184" s="90"/>
      <c r="X184" s="35"/>
      <c r="Y184" s="35"/>
      <c r="Z184" s="35"/>
      <c r="AA184" s="91"/>
      <c r="AB184" s="91"/>
      <c r="AC184" s="91"/>
      <c r="AD184" s="91"/>
      <c r="AE184" s="80"/>
      <c r="AF184" s="80"/>
      <c r="AG184" s="80"/>
      <c r="AH184" s="80"/>
      <c r="AI184" s="80"/>
      <c r="AJ184" s="80"/>
      <c r="AK184" s="80"/>
      <c r="AL184" s="35"/>
      <c r="AM184" s="35"/>
      <c r="AN184" s="80"/>
      <c r="AO184" s="80"/>
    </row>
    <row r="185" spans="3:44" ht="14.25" hidden="1" outlineLevel="1" thickBot="1">
      <c r="C185" s="96" t="str">
        <f>IF(①入力票!$C$15="WTO型","○","－")</f>
        <v>－</v>
      </c>
      <c r="E185" s="80"/>
      <c r="F185" s="80"/>
      <c r="G185" s="88"/>
      <c r="H185" s="80"/>
      <c r="I185" s="1096"/>
      <c r="J185" s="985"/>
      <c r="K185" s="985"/>
      <c r="L185" s="985"/>
      <c r="M185" s="985"/>
      <c r="N185" s="985"/>
      <c r="O185" s="985"/>
      <c r="P185" s="985"/>
      <c r="Q185" s="985"/>
      <c r="R185" s="985"/>
      <c r="S185" s="985"/>
      <c r="T185" s="985"/>
      <c r="U185" s="985"/>
      <c r="V185" s="985"/>
      <c r="W185" s="985"/>
      <c r="X185" s="985"/>
      <c r="Y185" s="985"/>
      <c r="Z185" s="985"/>
      <c r="AA185" s="985"/>
      <c r="AB185" s="985"/>
      <c r="AC185" s="985"/>
      <c r="AD185" s="985"/>
      <c r="AE185" s="985"/>
      <c r="AF185" s="985"/>
      <c r="AG185" s="985"/>
      <c r="AH185" s="985"/>
      <c r="AI185" s="985"/>
      <c r="AJ185" s="985"/>
      <c r="AK185" s="985"/>
      <c r="AL185" s="985"/>
      <c r="AM185" s="985"/>
      <c r="AN185" s="80"/>
      <c r="AO185" s="80"/>
      <c r="AR185" t="s">
        <v>224</v>
      </c>
    </row>
    <row r="186" spans="3:44" hidden="1" outlineLevel="1">
      <c r="C186" s="97" t="str">
        <f>C$185</f>
        <v>－</v>
      </c>
      <c r="E186" s="80"/>
      <c r="F186" s="80"/>
      <c r="G186" s="88"/>
      <c r="H186" s="80"/>
      <c r="I186" s="985"/>
      <c r="J186" s="985"/>
      <c r="K186" s="985"/>
      <c r="L186" s="985"/>
      <c r="M186" s="985"/>
      <c r="N186" s="985"/>
      <c r="O186" s="985"/>
      <c r="P186" s="985"/>
      <c r="Q186" s="985"/>
      <c r="R186" s="985"/>
      <c r="S186" s="985"/>
      <c r="T186" s="985"/>
      <c r="U186" s="985"/>
      <c r="V186" s="985"/>
      <c r="W186" s="985"/>
      <c r="X186" s="985"/>
      <c r="Y186" s="985"/>
      <c r="Z186" s="985"/>
      <c r="AA186" s="985"/>
      <c r="AB186" s="985"/>
      <c r="AC186" s="985"/>
      <c r="AD186" s="985"/>
      <c r="AE186" s="985"/>
      <c r="AF186" s="985"/>
      <c r="AG186" s="985"/>
      <c r="AH186" s="985"/>
      <c r="AI186" s="985"/>
      <c r="AJ186" s="985"/>
      <c r="AK186" s="985"/>
      <c r="AL186" s="985"/>
      <c r="AM186" s="985"/>
      <c r="AN186" s="80"/>
      <c r="AO186" s="80"/>
    </row>
    <row r="187" spans="3:44" hidden="1" outlineLevel="1">
      <c r="C187" s="97" t="str">
        <f>C$185</f>
        <v>－</v>
      </c>
      <c r="E187" s="80"/>
      <c r="F187" s="80"/>
      <c r="G187" s="88"/>
      <c r="H187" s="80"/>
      <c r="I187" s="985"/>
      <c r="J187" s="985"/>
      <c r="K187" s="985"/>
      <c r="L187" s="985"/>
      <c r="M187" s="985"/>
      <c r="N187" s="985"/>
      <c r="O187" s="985"/>
      <c r="P187" s="985"/>
      <c r="Q187" s="985"/>
      <c r="R187" s="985"/>
      <c r="S187" s="985"/>
      <c r="T187" s="985"/>
      <c r="U187" s="985"/>
      <c r="V187" s="985"/>
      <c r="W187" s="985"/>
      <c r="X187" s="985"/>
      <c r="Y187" s="985"/>
      <c r="Z187" s="985"/>
      <c r="AA187" s="985"/>
      <c r="AB187" s="985"/>
      <c r="AC187" s="985"/>
      <c r="AD187" s="985"/>
      <c r="AE187" s="985"/>
      <c r="AF187" s="985"/>
      <c r="AG187" s="985"/>
      <c r="AH187" s="985"/>
      <c r="AI187" s="985"/>
      <c r="AJ187" s="985"/>
      <c r="AK187" s="985"/>
      <c r="AL187" s="985"/>
      <c r="AM187" s="985"/>
      <c r="AN187" s="80"/>
      <c r="AO187" s="80"/>
    </row>
    <row r="188" spans="3:44" hidden="1" outlineLevel="1">
      <c r="C188" s="97" t="str">
        <f>C$185</f>
        <v>－</v>
      </c>
      <c r="E188" s="80"/>
      <c r="F188" s="80"/>
      <c r="G188" s="88"/>
      <c r="H188" s="80"/>
      <c r="I188" s="985"/>
      <c r="J188" s="985"/>
      <c r="K188" s="985"/>
      <c r="L188" s="985"/>
      <c r="M188" s="985"/>
      <c r="N188" s="985"/>
      <c r="O188" s="985"/>
      <c r="P188" s="985"/>
      <c r="Q188" s="985"/>
      <c r="R188" s="985"/>
      <c r="S188" s="985"/>
      <c r="T188" s="985"/>
      <c r="U188" s="985"/>
      <c r="V188" s="985"/>
      <c r="W188" s="985"/>
      <c r="X188" s="985"/>
      <c r="Y188" s="985"/>
      <c r="Z188" s="985"/>
      <c r="AA188" s="985"/>
      <c r="AB188" s="985"/>
      <c r="AC188" s="985"/>
      <c r="AD188" s="985"/>
      <c r="AE188" s="985"/>
      <c r="AF188" s="985"/>
      <c r="AG188" s="985"/>
      <c r="AH188" s="985"/>
      <c r="AI188" s="985"/>
      <c r="AJ188" s="985"/>
      <c r="AK188" s="985"/>
      <c r="AL188" s="985"/>
      <c r="AM188" s="985"/>
      <c r="AN188" s="80"/>
      <c r="AO188" s="80"/>
    </row>
    <row r="189" spans="3:44" hidden="1" outlineLevel="1">
      <c r="C189" s="97" t="str">
        <f>C$185</f>
        <v>－</v>
      </c>
      <c r="E189" s="80"/>
      <c r="F189" s="80"/>
      <c r="G189" s="88"/>
      <c r="H189" s="80"/>
      <c r="I189" s="985"/>
      <c r="J189" s="985"/>
      <c r="K189" s="985"/>
      <c r="L189" s="985"/>
      <c r="M189" s="985"/>
      <c r="N189" s="985"/>
      <c r="O189" s="985"/>
      <c r="P189" s="985"/>
      <c r="Q189" s="985"/>
      <c r="R189" s="985"/>
      <c r="S189" s="985"/>
      <c r="T189" s="985"/>
      <c r="U189" s="985"/>
      <c r="V189" s="985"/>
      <c r="W189" s="985"/>
      <c r="X189" s="985"/>
      <c r="Y189" s="985"/>
      <c r="Z189" s="985"/>
      <c r="AA189" s="985"/>
      <c r="AB189" s="985"/>
      <c r="AC189" s="985"/>
      <c r="AD189" s="985"/>
      <c r="AE189" s="985"/>
      <c r="AF189" s="985"/>
      <c r="AG189" s="985"/>
      <c r="AH189" s="985"/>
      <c r="AI189" s="985"/>
      <c r="AJ189" s="985"/>
      <c r="AK189" s="985"/>
      <c r="AL189" s="985"/>
      <c r="AM189" s="985"/>
      <c r="AN189" s="80"/>
      <c r="AO189" s="80"/>
    </row>
    <row r="190" spans="3:44" hidden="1" outlineLevel="1">
      <c r="C190" s="97" t="str">
        <f>C$185</f>
        <v>－</v>
      </c>
      <c r="E190" s="80"/>
      <c r="F190" s="80"/>
      <c r="G190" s="88"/>
      <c r="H190" s="80"/>
      <c r="I190" s="80"/>
      <c r="J190" s="80"/>
      <c r="K190" s="87"/>
      <c r="L190" s="88"/>
      <c r="M190" s="35"/>
      <c r="N190" s="35"/>
      <c r="O190" s="35"/>
      <c r="P190" s="88"/>
      <c r="Q190" s="89"/>
      <c r="R190" s="89"/>
      <c r="S190" s="89"/>
      <c r="T190" s="89"/>
      <c r="U190" s="89"/>
      <c r="V190" s="90"/>
      <c r="W190" s="90"/>
      <c r="X190" s="35"/>
      <c r="Y190" s="35"/>
      <c r="Z190" s="35"/>
      <c r="AA190" s="91"/>
      <c r="AB190" s="91"/>
      <c r="AC190" s="91"/>
      <c r="AD190" s="91"/>
      <c r="AE190" s="80"/>
      <c r="AF190" s="80"/>
      <c r="AG190" s="80"/>
      <c r="AH190" s="80"/>
      <c r="AI190" s="80"/>
      <c r="AJ190" s="80"/>
      <c r="AK190" s="80"/>
      <c r="AL190" s="35"/>
      <c r="AM190" s="35"/>
      <c r="AN190" s="80"/>
      <c r="AO190" s="80"/>
    </row>
    <row r="191" spans="3:44" outlineLevel="1">
      <c r="C191" t="s">
        <v>71</v>
      </c>
      <c r="E191" s="80"/>
      <c r="F191" s="80"/>
      <c r="G191" s="70"/>
      <c r="H191" s="80" t="s">
        <v>219</v>
      </c>
      <c r="I191" s="985" t="s">
        <v>1281</v>
      </c>
      <c r="J191" s="986"/>
      <c r="K191" s="986"/>
      <c r="L191" s="986"/>
      <c r="M191" s="986"/>
      <c r="N191" s="986"/>
      <c r="O191" s="986"/>
      <c r="P191" s="986"/>
      <c r="Q191" s="986"/>
      <c r="R191" s="986"/>
      <c r="S191" s="986"/>
      <c r="T191" s="986"/>
      <c r="U191" s="986"/>
      <c r="V191" s="986"/>
      <c r="W191" s="986"/>
      <c r="X191" s="986"/>
      <c r="Y191" s="986"/>
      <c r="Z191" s="986"/>
      <c r="AA191" s="986"/>
      <c r="AB191" s="986"/>
      <c r="AC191" s="986"/>
      <c r="AD191" s="986"/>
      <c r="AE191" s="986"/>
      <c r="AF191" s="986"/>
      <c r="AG191" s="986"/>
      <c r="AH191" s="986"/>
      <c r="AI191" s="986"/>
      <c r="AJ191" s="986"/>
      <c r="AK191" s="986"/>
      <c r="AL191" s="986"/>
      <c r="AM191" s="986"/>
      <c r="AN191" s="80"/>
      <c r="AO191" s="80"/>
    </row>
    <row r="192" spans="3:44" outlineLevel="1">
      <c r="C192" t="s">
        <v>71</v>
      </c>
      <c r="E192" s="80"/>
      <c r="F192" s="80"/>
      <c r="G192" s="70"/>
      <c r="H192" s="80"/>
      <c r="I192" s="986"/>
      <c r="J192" s="986"/>
      <c r="K192" s="986"/>
      <c r="L192" s="986"/>
      <c r="M192" s="986"/>
      <c r="N192" s="986"/>
      <c r="O192" s="986"/>
      <c r="P192" s="986"/>
      <c r="Q192" s="986"/>
      <c r="R192" s="986"/>
      <c r="S192" s="986"/>
      <c r="T192" s="986"/>
      <c r="U192" s="986"/>
      <c r="V192" s="986"/>
      <c r="W192" s="986"/>
      <c r="X192" s="986"/>
      <c r="Y192" s="986"/>
      <c r="Z192" s="986"/>
      <c r="AA192" s="986"/>
      <c r="AB192" s="986"/>
      <c r="AC192" s="986"/>
      <c r="AD192" s="986"/>
      <c r="AE192" s="986"/>
      <c r="AF192" s="986"/>
      <c r="AG192" s="986"/>
      <c r="AH192" s="986"/>
      <c r="AI192" s="986"/>
      <c r="AJ192" s="986"/>
      <c r="AK192" s="986"/>
      <c r="AL192" s="986"/>
      <c r="AM192" s="986"/>
      <c r="AN192" s="80"/>
      <c r="AO192" s="80"/>
    </row>
    <row r="193" spans="3:45" outlineLevel="1">
      <c r="C193" t="s">
        <v>71</v>
      </c>
      <c r="E193" s="80"/>
      <c r="F193" s="80"/>
      <c r="G193" s="70"/>
      <c r="H193" s="80"/>
      <c r="I193" s="986"/>
      <c r="J193" s="986"/>
      <c r="K193" s="986"/>
      <c r="L193" s="986"/>
      <c r="M193" s="986"/>
      <c r="N193" s="986"/>
      <c r="O193" s="986"/>
      <c r="P193" s="986"/>
      <c r="Q193" s="986"/>
      <c r="R193" s="986"/>
      <c r="S193" s="986"/>
      <c r="T193" s="986"/>
      <c r="U193" s="986"/>
      <c r="V193" s="986"/>
      <c r="W193" s="986"/>
      <c r="X193" s="986"/>
      <c r="Y193" s="986"/>
      <c r="Z193" s="986"/>
      <c r="AA193" s="986"/>
      <c r="AB193" s="986"/>
      <c r="AC193" s="986"/>
      <c r="AD193" s="986"/>
      <c r="AE193" s="986"/>
      <c r="AF193" s="986"/>
      <c r="AG193" s="986"/>
      <c r="AH193" s="986"/>
      <c r="AI193" s="986"/>
      <c r="AJ193" s="986"/>
      <c r="AK193" s="986"/>
      <c r="AL193" s="986"/>
      <c r="AM193" s="986"/>
      <c r="AN193" s="80"/>
      <c r="AO193" s="80"/>
    </row>
    <row r="194" spans="3:45" outlineLevel="1">
      <c r="C194" t="s">
        <v>71</v>
      </c>
      <c r="E194" s="80"/>
      <c r="F194" s="80"/>
      <c r="G194" s="70"/>
      <c r="H194" s="80"/>
      <c r="I194" s="986"/>
      <c r="J194" s="986"/>
      <c r="K194" s="986"/>
      <c r="L194" s="986"/>
      <c r="M194" s="986"/>
      <c r="N194" s="986"/>
      <c r="O194" s="986"/>
      <c r="P194" s="986"/>
      <c r="Q194" s="986"/>
      <c r="R194" s="986"/>
      <c r="S194" s="986"/>
      <c r="T194" s="986"/>
      <c r="U194" s="986"/>
      <c r="V194" s="986"/>
      <c r="W194" s="986"/>
      <c r="X194" s="986"/>
      <c r="Y194" s="986"/>
      <c r="Z194" s="986"/>
      <c r="AA194" s="986"/>
      <c r="AB194" s="986"/>
      <c r="AC194" s="986"/>
      <c r="AD194" s="986"/>
      <c r="AE194" s="986"/>
      <c r="AF194" s="986"/>
      <c r="AG194" s="986"/>
      <c r="AH194" s="986"/>
      <c r="AI194" s="986"/>
      <c r="AJ194" s="986"/>
      <c r="AK194" s="986"/>
      <c r="AL194" s="986"/>
      <c r="AM194" s="986"/>
      <c r="AN194" s="80"/>
      <c r="AO194" s="80"/>
    </row>
    <row r="195" spans="3:45" outlineLevel="1">
      <c r="C195" t="s">
        <v>71</v>
      </c>
      <c r="E195" s="80"/>
      <c r="F195" s="80"/>
      <c r="G195" s="70"/>
      <c r="H195" s="80"/>
      <c r="I195" s="986"/>
      <c r="J195" s="986"/>
      <c r="K195" s="986"/>
      <c r="L195" s="986"/>
      <c r="M195" s="986"/>
      <c r="N195" s="986"/>
      <c r="O195" s="986"/>
      <c r="P195" s="986"/>
      <c r="Q195" s="986"/>
      <c r="R195" s="986"/>
      <c r="S195" s="986"/>
      <c r="T195" s="986"/>
      <c r="U195" s="986"/>
      <c r="V195" s="986"/>
      <c r="W195" s="986"/>
      <c r="X195" s="986"/>
      <c r="Y195" s="986"/>
      <c r="Z195" s="986"/>
      <c r="AA195" s="986"/>
      <c r="AB195" s="986"/>
      <c r="AC195" s="986"/>
      <c r="AD195" s="986"/>
      <c r="AE195" s="986"/>
      <c r="AF195" s="986"/>
      <c r="AG195" s="986"/>
      <c r="AH195" s="986"/>
      <c r="AI195" s="986"/>
      <c r="AJ195" s="986"/>
      <c r="AK195" s="986"/>
      <c r="AL195" s="986"/>
      <c r="AM195" s="986"/>
      <c r="AN195" s="80"/>
      <c r="AO195" s="80"/>
    </row>
    <row r="196" spans="3:45" ht="14.25" outlineLevel="1" thickBot="1">
      <c r="C196" t="s">
        <v>71</v>
      </c>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row>
    <row r="197" spans="3:45" ht="14.25" outlineLevel="1" thickBot="1">
      <c r="C197" s="96" t="str">
        <f>IF(①入力票!K42="○","○","－")</f>
        <v>○</v>
      </c>
      <c r="E197" s="80"/>
      <c r="F197" s="80"/>
      <c r="G197" s="80"/>
      <c r="H197" s="80" t="s">
        <v>220</v>
      </c>
      <c r="I197" s="985" t="s">
        <v>221</v>
      </c>
      <c r="J197" s="986"/>
      <c r="K197" s="986"/>
      <c r="L197" s="986"/>
      <c r="M197" s="986"/>
      <c r="N197" s="986"/>
      <c r="O197" s="986"/>
      <c r="P197" s="986"/>
      <c r="Q197" s="986"/>
      <c r="R197" s="986"/>
      <c r="S197" s="986"/>
      <c r="T197" s="986"/>
      <c r="U197" s="986"/>
      <c r="V197" s="986"/>
      <c r="W197" s="986"/>
      <c r="X197" s="986"/>
      <c r="Y197" s="986"/>
      <c r="Z197" s="986"/>
      <c r="AA197" s="986"/>
      <c r="AB197" s="986"/>
      <c r="AC197" s="986"/>
      <c r="AD197" s="986"/>
      <c r="AE197" s="986"/>
      <c r="AF197" s="986"/>
      <c r="AG197" s="986"/>
      <c r="AH197" s="986"/>
      <c r="AI197" s="986"/>
      <c r="AJ197" s="986"/>
      <c r="AK197" s="986"/>
      <c r="AL197" s="986"/>
      <c r="AM197" s="986"/>
      <c r="AN197" s="80"/>
      <c r="AO197" s="80"/>
      <c r="AR197" s="731" t="s">
        <v>1230</v>
      </c>
      <c r="AS197" s="695"/>
    </row>
    <row r="198" spans="3:45" outlineLevel="1">
      <c r="C198" t="str">
        <f t="shared" ref="C198:C203" si="4">C$197</f>
        <v>○</v>
      </c>
      <c r="E198" s="80"/>
      <c r="F198" s="80"/>
      <c r="G198" s="80"/>
      <c r="H198" s="80"/>
      <c r="I198" s="986"/>
      <c r="J198" s="986"/>
      <c r="K198" s="986"/>
      <c r="L198" s="986"/>
      <c r="M198" s="986"/>
      <c r="N198" s="986"/>
      <c r="O198" s="986"/>
      <c r="P198" s="986"/>
      <c r="Q198" s="986"/>
      <c r="R198" s="986"/>
      <c r="S198" s="986"/>
      <c r="T198" s="986"/>
      <c r="U198" s="986"/>
      <c r="V198" s="986"/>
      <c r="W198" s="986"/>
      <c r="X198" s="986"/>
      <c r="Y198" s="986"/>
      <c r="Z198" s="986"/>
      <c r="AA198" s="986"/>
      <c r="AB198" s="986"/>
      <c r="AC198" s="986"/>
      <c r="AD198" s="986"/>
      <c r="AE198" s="986"/>
      <c r="AF198" s="986"/>
      <c r="AG198" s="986"/>
      <c r="AH198" s="986"/>
      <c r="AI198" s="986"/>
      <c r="AJ198" s="986"/>
      <c r="AK198" s="986"/>
      <c r="AL198" s="986"/>
      <c r="AM198" s="986"/>
      <c r="AN198" s="80"/>
      <c r="AO198" s="80"/>
    </row>
    <row r="199" spans="3:45" outlineLevel="1">
      <c r="C199" t="str">
        <f t="shared" si="4"/>
        <v>○</v>
      </c>
      <c r="E199" s="80"/>
      <c r="F199" s="80"/>
      <c r="G199" s="80"/>
      <c r="H199" s="80"/>
      <c r="I199" s="986"/>
      <c r="J199" s="986"/>
      <c r="K199" s="986"/>
      <c r="L199" s="986"/>
      <c r="M199" s="986"/>
      <c r="N199" s="986"/>
      <c r="O199" s="986"/>
      <c r="P199" s="986"/>
      <c r="Q199" s="986"/>
      <c r="R199" s="986"/>
      <c r="S199" s="986"/>
      <c r="T199" s="986"/>
      <c r="U199" s="986"/>
      <c r="V199" s="986"/>
      <c r="W199" s="986"/>
      <c r="X199" s="986"/>
      <c r="Y199" s="986"/>
      <c r="Z199" s="986"/>
      <c r="AA199" s="986"/>
      <c r="AB199" s="986"/>
      <c r="AC199" s="986"/>
      <c r="AD199" s="986"/>
      <c r="AE199" s="986"/>
      <c r="AF199" s="986"/>
      <c r="AG199" s="986"/>
      <c r="AH199" s="986"/>
      <c r="AI199" s="986"/>
      <c r="AJ199" s="986"/>
      <c r="AK199" s="986"/>
      <c r="AL199" s="986"/>
      <c r="AM199" s="986"/>
      <c r="AN199" s="80"/>
      <c r="AO199" s="80"/>
    </row>
    <row r="200" spans="3:45" outlineLevel="1">
      <c r="C200" t="str">
        <f t="shared" si="4"/>
        <v>○</v>
      </c>
      <c r="E200" s="80"/>
      <c r="F200" s="80"/>
      <c r="G200" s="80"/>
      <c r="H200" s="80"/>
      <c r="I200" s="986"/>
      <c r="J200" s="986"/>
      <c r="K200" s="986"/>
      <c r="L200" s="986"/>
      <c r="M200" s="986"/>
      <c r="N200" s="986"/>
      <c r="O200" s="986"/>
      <c r="P200" s="986"/>
      <c r="Q200" s="986"/>
      <c r="R200" s="986"/>
      <c r="S200" s="986"/>
      <c r="T200" s="986"/>
      <c r="U200" s="986"/>
      <c r="V200" s="986"/>
      <c r="W200" s="986"/>
      <c r="X200" s="986"/>
      <c r="Y200" s="986"/>
      <c r="Z200" s="986"/>
      <c r="AA200" s="986"/>
      <c r="AB200" s="986"/>
      <c r="AC200" s="986"/>
      <c r="AD200" s="986"/>
      <c r="AE200" s="986"/>
      <c r="AF200" s="986"/>
      <c r="AG200" s="986"/>
      <c r="AH200" s="986"/>
      <c r="AI200" s="986"/>
      <c r="AJ200" s="986"/>
      <c r="AK200" s="986"/>
      <c r="AL200" s="986"/>
      <c r="AM200" s="986"/>
      <c r="AN200" s="80"/>
      <c r="AO200" s="80"/>
    </row>
    <row r="201" spans="3:45" outlineLevel="1">
      <c r="C201" t="str">
        <f t="shared" si="4"/>
        <v>○</v>
      </c>
      <c r="E201" s="80"/>
      <c r="F201" s="80"/>
      <c r="G201" s="80"/>
      <c r="H201" s="80"/>
      <c r="I201" s="986"/>
      <c r="J201" s="986"/>
      <c r="K201" s="986"/>
      <c r="L201" s="986"/>
      <c r="M201" s="986"/>
      <c r="N201" s="986"/>
      <c r="O201" s="986"/>
      <c r="P201" s="986"/>
      <c r="Q201" s="986"/>
      <c r="R201" s="986"/>
      <c r="S201" s="986"/>
      <c r="T201" s="986"/>
      <c r="U201" s="986"/>
      <c r="V201" s="986"/>
      <c r="W201" s="986"/>
      <c r="X201" s="986"/>
      <c r="Y201" s="986"/>
      <c r="Z201" s="986"/>
      <c r="AA201" s="986"/>
      <c r="AB201" s="986"/>
      <c r="AC201" s="986"/>
      <c r="AD201" s="986"/>
      <c r="AE201" s="986"/>
      <c r="AF201" s="986"/>
      <c r="AG201" s="986"/>
      <c r="AH201" s="986"/>
      <c r="AI201" s="986"/>
      <c r="AJ201" s="986"/>
      <c r="AK201" s="986"/>
      <c r="AL201" s="986"/>
      <c r="AM201" s="986"/>
      <c r="AN201" s="80"/>
      <c r="AO201" s="80"/>
    </row>
    <row r="202" spans="3:45" outlineLevel="1">
      <c r="C202" t="str">
        <f t="shared" si="4"/>
        <v>○</v>
      </c>
      <c r="E202" s="80"/>
      <c r="F202" s="80"/>
      <c r="G202" s="80"/>
      <c r="H202" s="80"/>
      <c r="I202" s="986"/>
      <c r="J202" s="986"/>
      <c r="K202" s="986"/>
      <c r="L202" s="986"/>
      <c r="M202" s="986"/>
      <c r="N202" s="986"/>
      <c r="O202" s="986"/>
      <c r="P202" s="986"/>
      <c r="Q202" s="986"/>
      <c r="R202" s="986"/>
      <c r="S202" s="986"/>
      <c r="T202" s="986"/>
      <c r="U202" s="986"/>
      <c r="V202" s="986"/>
      <c r="W202" s="986"/>
      <c r="X202" s="986"/>
      <c r="Y202" s="986"/>
      <c r="Z202" s="986"/>
      <c r="AA202" s="986"/>
      <c r="AB202" s="986"/>
      <c r="AC202" s="986"/>
      <c r="AD202" s="986"/>
      <c r="AE202" s="986"/>
      <c r="AF202" s="986"/>
      <c r="AG202" s="986"/>
      <c r="AH202" s="986"/>
      <c r="AI202" s="986"/>
      <c r="AJ202" s="986"/>
      <c r="AK202" s="986"/>
      <c r="AL202" s="986"/>
      <c r="AM202" s="986"/>
      <c r="AN202" s="80"/>
      <c r="AO202" s="80"/>
    </row>
    <row r="203" spans="3:45" outlineLevel="1">
      <c r="C203" t="str">
        <f t="shared" si="4"/>
        <v>○</v>
      </c>
      <c r="E203" s="80"/>
      <c r="F203" s="80"/>
      <c r="G203" s="80"/>
      <c r="H203" s="80"/>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2"/>
      <c r="AM203" s="92"/>
      <c r="AN203" s="80"/>
      <c r="AO203" s="80"/>
    </row>
    <row r="204" spans="3:45" outlineLevel="1">
      <c r="C204" t="s">
        <v>71</v>
      </c>
      <c r="E204" s="81"/>
      <c r="F204" s="82"/>
      <c r="G204" s="86" t="s">
        <v>222</v>
      </c>
      <c r="H204" s="80"/>
      <c r="I204" s="80"/>
      <c r="J204" s="80"/>
      <c r="K204" s="87"/>
      <c r="L204" s="88"/>
      <c r="M204" s="35"/>
      <c r="N204" s="35"/>
      <c r="O204" s="35"/>
      <c r="P204" s="88"/>
      <c r="Q204" s="89"/>
      <c r="R204" s="89"/>
      <c r="S204" s="89"/>
      <c r="T204" s="89"/>
      <c r="U204" s="89"/>
      <c r="V204" s="90"/>
      <c r="W204" s="90"/>
      <c r="X204" s="35"/>
      <c r="Y204" s="35"/>
      <c r="Z204" s="35"/>
      <c r="AA204" s="91"/>
      <c r="AB204" s="91"/>
      <c r="AC204" s="91"/>
      <c r="AD204" s="91"/>
      <c r="AE204" s="80"/>
      <c r="AF204" s="80"/>
      <c r="AG204" s="80"/>
      <c r="AH204" s="80"/>
      <c r="AI204" s="80"/>
      <c r="AJ204" s="80"/>
      <c r="AK204" s="80"/>
      <c r="AL204" s="35"/>
      <c r="AM204" s="35"/>
      <c r="AN204" s="81"/>
      <c r="AO204" s="81"/>
    </row>
    <row r="205" spans="3:45" outlineLevel="1">
      <c r="C205" t="s">
        <v>71</v>
      </c>
      <c r="E205" s="81"/>
      <c r="F205" s="82"/>
      <c r="G205" s="88"/>
      <c r="H205" s="985" t="s">
        <v>1215</v>
      </c>
      <c r="I205" s="985"/>
      <c r="J205" s="985"/>
      <c r="K205" s="985"/>
      <c r="L205" s="985"/>
      <c r="M205" s="985"/>
      <c r="N205" s="985"/>
      <c r="O205" s="985"/>
      <c r="P205" s="985"/>
      <c r="Q205" s="985"/>
      <c r="R205" s="985"/>
      <c r="S205" s="985"/>
      <c r="T205" s="985"/>
      <c r="U205" s="985"/>
      <c r="V205" s="985"/>
      <c r="W205" s="985"/>
      <c r="X205" s="985"/>
      <c r="Y205" s="985"/>
      <c r="Z205" s="985"/>
      <c r="AA205" s="985"/>
      <c r="AB205" s="985"/>
      <c r="AC205" s="985"/>
      <c r="AD205" s="985"/>
      <c r="AE205" s="985"/>
      <c r="AF205" s="985"/>
      <c r="AG205" s="985"/>
      <c r="AH205" s="985"/>
      <c r="AI205" s="985"/>
      <c r="AJ205" s="985"/>
      <c r="AK205" s="985"/>
      <c r="AL205" s="985"/>
      <c r="AM205" s="985"/>
      <c r="AN205" s="81"/>
      <c r="AO205" s="81"/>
    </row>
    <row r="206" spans="3:45" outlineLevel="1">
      <c r="C206" t="s">
        <v>71</v>
      </c>
      <c r="E206" s="81"/>
      <c r="F206" s="82"/>
      <c r="G206" s="88"/>
      <c r="H206" s="985"/>
      <c r="I206" s="985"/>
      <c r="J206" s="985"/>
      <c r="K206" s="985"/>
      <c r="L206" s="985"/>
      <c r="M206" s="985"/>
      <c r="N206" s="985"/>
      <c r="O206" s="985"/>
      <c r="P206" s="985"/>
      <c r="Q206" s="985"/>
      <c r="R206" s="985"/>
      <c r="S206" s="985"/>
      <c r="T206" s="985"/>
      <c r="U206" s="985"/>
      <c r="V206" s="985"/>
      <c r="W206" s="985"/>
      <c r="X206" s="985"/>
      <c r="Y206" s="985"/>
      <c r="Z206" s="985"/>
      <c r="AA206" s="985"/>
      <c r="AB206" s="985"/>
      <c r="AC206" s="985"/>
      <c r="AD206" s="985"/>
      <c r="AE206" s="985"/>
      <c r="AF206" s="985"/>
      <c r="AG206" s="985"/>
      <c r="AH206" s="985"/>
      <c r="AI206" s="985"/>
      <c r="AJ206" s="985"/>
      <c r="AK206" s="985"/>
      <c r="AL206" s="985"/>
      <c r="AM206" s="985"/>
      <c r="AN206" s="81"/>
      <c r="AO206" s="81"/>
    </row>
    <row r="207" spans="3:45" outlineLevel="1">
      <c r="C207" t="s">
        <v>71</v>
      </c>
      <c r="E207" s="81"/>
      <c r="F207" s="82"/>
      <c r="G207" s="88"/>
      <c r="H207" s="985"/>
      <c r="I207" s="985"/>
      <c r="J207" s="985"/>
      <c r="K207" s="985"/>
      <c r="L207" s="985"/>
      <c r="M207" s="985"/>
      <c r="N207" s="985"/>
      <c r="O207" s="985"/>
      <c r="P207" s="985"/>
      <c r="Q207" s="985"/>
      <c r="R207" s="985"/>
      <c r="S207" s="985"/>
      <c r="T207" s="985"/>
      <c r="U207" s="985"/>
      <c r="V207" s="985"/>
      <c r="W207" s="985"/>
      <c r="X207" s="985"/>
      <c r="Y207" s="985"/>
      <c r="Z207" s="985"/>
      <c r="AA207" s="985"/>
      <c r="AB207" s="985"/>
      <c r="AC207" s="985"/>
      <c r="AD207" s="985"/>
      <c r="AE207" s="985"/>
      <c r="AF207" s="985"/>
      <c r="AG207" s="985"/>
      <c r="AH207" s="985"/>
      <c r="AI207" s="985"/>
      <c r="AJ207" s="985"/>
      <c r="AK207" s="985"/>
      <c r="AL207" s="985"/>
      <c r="AM207" s="985"/>
      <c r="AN207" s="81"/>
      <c r="AO207" s="81"/>
    </row>
    <row r="208" spans="3:45" outlineLevel="1">
      <c r="C208" t="s">
        <v>71</v>
      </c>
      <c r="E208" s="81"/>
      <c r="F208" s="82"/>
      <c r="G208" s="88"/>
      <c r="H208" s="93"/>
      <c r="I208" s="95" t="s">
        <v>1229</v>
      </c>
      <c r="J208" s="80"/>
      <c r="K208" s="87"/>
      <c r="L208" s="88"/>
      <c r="M208" s="35"/>
      <c r="N208" s="35"/>
      <c r="O208" s="35"/>
      <c r="P208" s="88"/>
      <c r="Q208" s="89"/>
      <c r="R208" s="89"/>
      <c r="S208" s="89"/>
      <c r="T208" s="89"/>
      <c r="U208" s="89"/>
      <c r="V208" s="90"/>
      <c r="W208" s="90"/>
      <c r="X208" s="35"/>
      <c r="Y208" s="35"/>
      <c r="Z208" s="35"/>
      <c r="AA208" s="91"/>
      <c r="AB208" s="91"/>
      <c r="AC208" s="91"/>
      <c r="AD208" s="91"/>
      <c r="AE208" s="80"/>
      <c r="AF208" s="80"/>
      <c r="AG208" s="80"/>
      <c r="AH208" s="80"/>
      <c r="AI208" s="80"/>
      <c r="AJ208" s="80"/>
      <c r="AK208" s="80"/>
      <c r="AL208" s="35"/>
      <c r="AM208" s="35"/>
      <c r="AN208" s="81"/>
      <c r="AO208" s="81"/>
    </row>
    <row r="209" spans="3:44" ht="14.25" outlineLevel="1" thickBot="1">
      <c r="C209" t="s">
        <v>71</v>
      </c>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row>
    <row r="210" spans="3:44" ht="14.25" hidden="1" outlineLevel="1" thickBot="1">
      <c r="C210" s="96" t="str">
        <f>C$23</f>
        <v>－</v>
      </c>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R210" t="s">
        <v>247</v>
      </c>
    </row>
    <row r="211" spans="3:44" ht="14.25" hidden="1" outlineLevel="1" thickBot="1">
      <c r="C211" t="str">
        <f>C$23</f>
        <v>－</v>
      </c>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99" t="s">
        <v>227</v>
      </c>
    </row>
    <row r="212" spans="3:44" ht="14.25" hidden="1" outlineLevel="1" thickBot="1">
      <c r="C212" t="str">
        <f t="shared" ref="C212:C276" si="5">C$23</f>
        <v>－</v>
      </c>
      <c r="E212" s="80"/>
      <c r="F212" s="1029" t="s">
        <v>55</v>
      </c>
      <c r="G212" s="1030"/>
      <c r="H212" s="1030"/>
      <c r="I212" s="1030"/>
      <c r="J212" s="1030" t="s">
        <v>104</v>
      </c>
      <c r="K212" s="1031"/>
      <c r="L212" s="1032">
        <f>①入力票!E22</f>
        <v>0</v>
      </c>
      <c r="M212" s="1032"/>
      <c r="N212" s="1032"/>
      <c r="O212" s="1032"/>
      <c r="P212" s="1032"/>
      <c r="Q212" s="1032"/>
      <c r="R212" s="1032"/>
      <c r="S212" s="1032"/>
      <c r="T212" s="1032"/>
      <c r="U212" s="1032"/>
      <c r="V212" s="1032"/>
      <c r="W212" s="1032"/>
      <c r="X212" s="1032"/>
      <c r="Y212" s="1032"/>
      <c r="Z212" s="1032"/>
      <c r="AA212" s="1032"/>
      <c r="AB212" s="1032"/>
      <c r="AC212" s="1032"/>
      <c r="AD212" s="1032"/>
      <c r="AE212" s="1032"/>
      <c r="AF212" s="1032"/>
      <c r="AG212" s="1032"/>
      <c r="AH212" s="1032"/>
      <c r="AI212" s="1032"/>
      <c r="AJ212" s="1032"/>
      <c r="AK212" s="1032"/>
      <c r="AL212" s="1032"/>
      <c r="AM212" s="1032"/>
      <c r="AN212" s="80"/>
      <c r="AR212" t="s">
        <v>464</v>
      </c>
    </row>
    <row r="213" spans="3:44" ht="14.25" hidden="1" outlineLevel="1" thickBot="1">
      <c r="C213" t="str">
        <f t="shared" si="5"/>
        <v>－</v>
      </c>
      <c r="E213" s="80"/>
      <c r="F213" s="100"/>
      <c r="G213" s="100"/>
      <c r="H213" s="100"/>
      <c r="I213" s="100"/>
      <c r="J213" s="100"/>
      <c r="K213" s="100"/>
      <c r="L213" s="1033" t="s">
        <v>228</v>
      </c>
      <c r="M213" s="1033"/>
      <c r="N213" s="1033"/>
      <c r="O213" s="1033"/>
      <c r="P213" s="1033"/>
      <c r="Q213" s="1033"/>
      <c r="R213" s="1033"/>
      <c r="S213" s="1033"/>
      <c r="T213" s="1033"/>
      <c r="U213" s="1033"/>
      <c r="V213" s="1033"/>
      <c r="W213" s="1033"/>
      <c r="X213" s="1033"/>
      <c r="Y213" s="1033"/>
      <c r="Z213" s="1033"/>
      <c r="AA213" s="1033"/>
      <c r="AB213" s="1033"/>
      <c r="AC213" s="1033"/>
      <c r="AD213" s="1033"/>
      <c r="AE213" s="1033"/>
      <c r="AF213" s="1033"/>
      <c r="AG213" s="1033"/>
      <c r="AH213" s="1033"/>
      <c r="AI213" s="1033"/>
      <c r="AJ213" s="1033"/>
      <c r="AK213" s="1033"/>
      <c r="AL213" s="1033"/>
      <c r="AM213" s="1033"/>
      <c r="AN213" s="80"/>
    </row>
    <row r="214" spans="3:44" ht="14.25" hidden="1" outlineLevel="1" thickBot="1">
      <c r="C214" t="str">
        <f t="shared" si="5"/>
        <v>－</v>
      </c>
      <c r="E214" s="80"/>
      <c r="F214" s="1086" t="s">
        <v>229</v>
      </c>
      <c r="G214" s="1087"/>
      <c r="H214" s="1087"/>
      <c r="I214" s="1087"/>
      <c r="J214" s="1087"/>
      <c r="K214" s="1087"/>
      <c r="L214" s="1087"/>
      <c r="M214" s="1087"/>
      <c r="N214" s="1087"/>
      <c r="O214" s="1087"/>
      <c r="P214" s="1087"/>
      <c r="Q214" s="1087"/>
      <c r="R214" s="1087"/>
      <c r="S214" s="1087"/>
      <c r="T214" s="1087"/>
      <c r="U214" s="1087"/>
      <c r="V214" s="1087"/>
      <c r="W214" s="1087"/>
      <c r="X214" s="1087"/>
      <c r="Y214" s="1087"/>
      <c r="Z214" s="1087"/>
      <c r="AA214" s="1087"/>
      <c r="AB214" s="1087"/>
      <c r="AC214" s="1087"/>
      <c r="AD214" s="1087"/>
      <c r="AE214" s="1087"/>
      <c r="AF214" s="1087"/>
      <c r="AG214" s="1087"/>
      <c r="AH214" s="1087"/>
      <c r="AI214" s="1087"/>
      <c r="AJ214" s="1087"/>
      <c r="AK214" s="1087"/>
      <c r="AL214" s="1087"/>
      <c r="AM214" s="1088"/>
      <c r="AN214" s="80"/>
    </row>
    <row r="215" spans="3:44" ht="14.25" hidden="1" outlineLevel="1" thickBot="1">
      <c r="C215" t="str">
        <f t="shared" si="5"/>
        <v>－</v>
      </c>
      <c r="E215" s="80"/>
      <c r="F215" s="101"/>
      <c r="G215" s="102" t="s">
        <v>230</v>
      </c>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c r="AD215" s="103"/>
      <c r="AE215" s="103"/>
      <c r="AF215" s="103"/>
      <c r="AG215" s="103"/>
      <c r="AH215" s="103"/>
      <c r="AI215" s="103"/>
      <c r="AJ215" s="103"/>
      <c r="AK215" s="103"/>
      <c r="AL215" s="103"/>
      <c r="AM215" s="104"/>
      <c r="AN215" s="80"/>
    </row>
    <row r="216" spans="3:44" ht="14.25" hidden="1" outlineLevel="1" thickBot="1">
      <c r="C216" t="str">
        <f t="shared" si="5"/>
        <v>－</v>
      </c>
      <c r="E216" s="80"/>
      <c r="F216" s="105"/>
      <c r="G216" s="1089">
        <f>①入力票!E23</f>
        <v>0</v>
      </c>
      <c r="H216" s="1089"/>
      <c r="I216" s="1089"/>
      <c r="J216" s="1089"/>
      <c r="K216" s="1089"/>
      <c r="L216" s="1089"/>
      <c r="M216" s="1089"/>
      <c r="N216" s="1089"/>
      <c r="O216" s="1089"/>
      <c r="P216" s="1089"/>
      <c r="Q216" s="1089"/>
      <c r="R216" s="1089"/>
      <c r="S216" s="1089"/>
      <c r="T216" s="1089"/>
      <c r="U216" s="1089"/>
      <c r="V216" s="1089"/>
      <c r="W216" s="1089"/>
      <c r="X216" s="1089"/>
      <c r="Y216" s="1089"/>
      <c r="Z216" s="1089"/>
      <c r="AA216" s="1089"/>
      <c r="AB216" s="1089"/>
      <c r="AC216" s="1089"/>
      <c r="AD216" s="1089"/>
      <c r="AE216" s="1089"/>
      <c r="AF216" s="1089"/>
      <c r="AG216" s="1089"/>
      <c r="AH216" s="1089"/>
      <c r="AI216" s="1089"/>
      <c r="AJ216" s="1089"/>
      <c r="AK216" s="1089"/>
      <c r="AL216" s="1089"/>
      <c r="AM216" s="106"/>
      <c r="AN216" s="80"/>
      <c r="AR216" t="s">
        <v>464</v>
      </c>
    </row>
    <row r="217" spans="3:44" ht="14.25" hidden="1" outlineLevel="1" thickBot="1">
      <c r="C217" t="str">
        <f t="shared" si="5"/>
        <v>－</v>
      </c>
      <c r="E217" s="80"/>
      <c r="F217" s="105"/>
      <c r="G217" s="1089"/>
      <c r="H217" s="1089"/>
      <c r="I217" s="1089"/>
      <c r="J217" s="1089"/>
      <c r="K217" s="1089"/>
      <c r="L217" s="1089"/>
      <c r="M217" s="1089"/>
      <c r="N217" s="1089"/>
      <c r="O217" s="1089"/>
      <c r="P217" s="1089"/>
      <c r="Q217" s="1089"/>
      <c r="R217" s="1089"/>
      <c r="S217" s="1089"/>
      <c r="T217" s="1089"/>
      <c r="U217" s="1089"/>
      <c r="V217" s="1089"/>
      <c r="W217" s="1089"/>
      <c r="X217" s="1089"/>
      <c r="Y217" s="1089"/>
      <c r="Z217" s="1089"/>
      <c r="AA217" s="1089"/>
      <c r="AB217" s="1089"/>
      <c r="AC217" s="1089"/>
      <c r="AD217" s="1089"/>
      <c r="AE217" s="1089"/>
      <c r="AF217" s="1089"/>
      <c r="AG217" s="1089"/>
      <c r="AH217" s="1089"/>
      <c r="AI217" s="1089"/>
      <c r="AJ217" s="1089"/>
      <c r="AK217" s="1089"/>
      <c r="AL217" s="1089"/>
      <c r="AM217" s="106"/>
      <c r="AN217" s="80"/>
    </row>
    <row r="218" spans="3:44" ht="14.25" hidden="1" outlineLevel="1" thickBot="1">
      <c r="C218" t="str">
        <f t="shared" si="5"/>
        <v>－</v>
      </c>
      <c r="E218" s="80"/>
      <c r="F218" s="105"/>
      <c r="G218" s="1089"/>
      <c r="H218" s="1089"/>
      <c r="I218" s="1089"/>
      <c r="J218" s="1089"/>
      <c r="K218" s="1089"/>
      <c r="L218" s="1089"/>
      <c r="M218" s="1089"/>
      <c r="N218" s="1089"/>
      <c r="O218" s="1089"/>
      <c r="P218" s="1089"/>
      <c r="Q218" s="1089"/>
      <c r="R218" s="1089"/>
      <c r="S218" s="1089"/>
      <c r="T218" s="1089"/>
      <c r="U218" s="1089"/>
      <c r="V218" s="1089"/>
      <c r="W218" s="1089"/>
      <c r="X218" s="1089"/>
      <c r="Y218" s="1089"/>
      <c r="Z218" s="1089"/>
      <c r="AA218" s="1089"/>
      <c r="AB218" s="1089"/>
      <c r="AC218" s="1089"/>
      <c r="AD218" s="1089"/>
      <c r="AE218" s="1089"/>
      <c r="AF218" s="1089"/>
      <c r="AG218" s="1089"/>
      <c r="AH218" s="1089"/>
      <c r="AI218" s="1089"/>
      <c r="AJ218" s="1089"/>
      <c r="AK218" s="1089"/>
      <c r="AL218" s="1089"/>
      <c r="AM218" s="106"/>
      <c r="AN218" s="80"/>
    </row>
    <row r="219" spans="3:44" ht="14.25" hidden="1" outlineLevel="1" thickBot="1">
      <c r="C219" t="str">
        <f t="shared" si="5"/>
        <v>－</v>
      </c>
      <c r="E219" s="80"/>
      <c r="F219" s="105"/>
      <c r="G219" s="1089"/>
      <c r="H219" s="1089"/>
      <c r="I219" s="1089"/>
      <c r="J219" s="1089"/>
      <c r="K219" s="1089"/>
      <c r="L219" s="1089"/>
      <c r="M219" s="1089"/>
      <c r="N219" s="1089"/>
      <c r="O219" s="1089"/>
      <c r="P219" s="1089"/>
      <c r="Q219" s="1089"/>
      <c r="R219" s="1089"/>
      <c r="S219" s="1089"/>
      <c r="T219" s="1089"/>
      <c r="U219" s="1089"/>
      <c r="V219" s="1089"/>
      <c r="W219" s="1089"/>
      <c r="X219" s="1089"/>
      <c r="Y219" s="1089"/>
      <c r="Z219" s="1089"/>
      <c r="AA219" s="1089"/>
      <c r="AB219" s="1089"/>
      <c r="AC219" s="1089"/>
      <c r="AD219" s="1089"/>
      <c r="AE219" s="1089"/>
      <c r="AF219" s="1089"/>
      <c r="AG219" s="1089"/>
      <c r="AH219" s="1089"/>
      <c r="AI219" s="1089"/>
      <c r="AJ219" s="1089"/>
      <c r="AK219" s="1089"/>
      <c r="AL219" s="1089"/>
      <c r="AM219" s="106"/>
      <c r="AN219" s="80"/>
    </row>
    <row r="220" spans="3:44" ht="14.25" hidden="1" outlineLevel="1" thickBot="1">
      <c r="C220" t="str">
        <f t="shared" si="5"/>
        <v>－</v>
      </c>
      <c r="E220" s="80"/>
      <c r="F220" s="105"/>
      <c r="G220" s="1089"/>
      <c r="H220" s="1089"/>
      <c r="I220" s="1089"/>
      <c r="J220" s="1089"/>
      <c r="K220" s="1089"/>
      <c r="L220" s="1089"/>
      <c r="M220" s="1089"/>
      <c r="N220" s="1089"/>
      <c r="O220" s="1089"/>
      <c r="P220" s="1089"/>
      <c r="Q220" s="1089"/>
      <c r="R220" s="1089"/>
      <c r="S220" s="1089"/>
      <c r="T220" s="1089"/>
      <c r="U220" s="1089"/>
      <c r="V220" s="1089"/>
      <c r="W220" s="1089"/>
      <c r="X220" s="1089"/>
      <c r="Y220" s="1089"/>
      <c r="Z220" s="1089"/>
      <c r="AA220" s="1089"/>
      <c r="AB220" s="1089"/>
      <c r="AC220" s="1089"/>
      <c r="AD220" s="1089"/>
      <c r="AE220" s="1089"/>
      <c r="AF220" s="1089"/>
      <c r="AG220" s="1089"/>
      <c r="AH220" s="1089"/>
      <c r="AI220" s="1089"/>
      <c r="AJ220" s="1089"/>
      <c r="AK220" s="1089"/>
      <c r="AL220" s="1089"/>
      <c r="AM220" s="106"/>
      <c r="AN220" s="80"/>
    </row>
    <row r="221" spans="3:44" ht="14.25" hidden="1" outlineLevel="1" thickBot="1">
      <c r="C221" t="str">
        <f t="shared" si="5"/>
        <v>－</v>
      </c>
      <c r="E221" s="80"/>
      <c r="F221" s="105"/>
      <c r="G221" s="1089"/>
      <c r="H221" s="1089"/>
      <c r="I221" s="1089"/>
      <c r="J221" s="1089"/>
      <c r="K221" s="1089"/>
      <c r="L221" s="1089"/>
      <c r="M221" s="1089"/>
      <c r="N221" s="1089"/>
      <c r="O221" s="1089"/>
      <c r="P221" s="1089"/>
      <c r="Q221" s="1089"/>
      <c r="R221" s="1089"/>
      <c r="S221" s="1089"/>
      <c r="T221" s="1089"/>
      <c r="U221" s="1089"/>
      <c r="V221" s="1089"/>
      <c r="W221" s="1089"/>
      <c r="X221" s="1089"/>
      <c r="Y221" s="1089"/>
      <c r="Z221" s="1089"/>
      <c r="AA221" s="1089"/>
      <c r="AB221" s="1089"/>
      <c r="AC221" s="1089"/>
      <c r="AD221" s="1089"/>
      <c r="AE221" s="1089"/>
      <c r="AF221" s="1089"/>
      <c r="AG221" s="1089"/>
      <c r="AH221" s="1089"/>
      <c r="AI221" s="1089"/>
      <c r="AJ221" s="1089"/>
      <c r="AK221" s="1089"/>
      <c r="AL221" s="1089"/>
      <c r="AM221" s="106"/>
      <c r="AN221" s="80"/>
    </row>
    <row r="222" spans="3:44" ht="14.25" hidden="1" outlineLevel="1" thickBot="1">
      <c r="C222" s="605" t="str">
        <f t="shared" si="5"/>
        <v>－</v>
      </c>
      <c r="E222" s="80"/>
      <c r="F222" s="105"/>
      <c r="G222" s="1089"/>
      <c r="H222" s="1089"/>
      <c r="I222" s="1089"/>
      <c r="J222" s="1089"/>
      <c r="K222" s="1089"/>
      <c r="L222" s="1089"/>
      <c r="M222" s="1089"/>
      <c r="N222" s="1089"/>
      <c r="O222" s="1089"/>
      <c r="P222" s="1089"/>
      <c r="Q222" s="1089"/>
      <c r="R222" s="1089"/>
      <c r="S222" s="1089"/>
      <c r="T222" s="1089"/>
      <c r="U222" s="1089"/>
      <c r="V222" s="1089"/>
      <c r="W222" s="1089"/>
      <c r="X222" s="1089"/>
      <c r="Y222" s="1089"/>
      <c r="Z222" s="1089"/>
      <c r="AA222" s="1089"/>
      <c r="AB222" s="1089"/>
      <c r="AC222" s="1089"/>
      <c r="AD222" s="1089"/>
      <c r="AE222" s="1089"/>
      <c r="AF222" s="1089"/>
      <c r="AG222" s="1089"/>
      <c r="AH222" s="1089"/>
      <c r="AI222" s="1089"/>
      <c r="AJ222" s="1089"/>
      <c r="AK222" s="1089"/>
      <c r="AL222" s="1089"/>
      <c r="AM222" s="106"/>
      <c r="AN222" s="80"/>
    </row>
    <row r="223" spans="3:44" ht="14.25" hidden="1" outlineLevel="1" thickBot="1">
      <c r="C223" t="str">
        <f t="shared" si="5"/>
        <v>－</v>
      </c>
      <c r="E223" s="80"/>
      <c r="F223" s="105"/>
      <c r="G223" s="33" t="s">
        <v>231</v>
      </c>
      <c r="H223" s="88"/>
      <c r="I223" s="88"/>
      <c r="J223" s="88"/>
      <c r="K223" s="88"/>
      <c r="L223" s="88"/>
      <c r="M223" s="88"/>
      <c r="N223" s="88"/>
      <c r="O223" s="88"/>
      <c r="P223" s="88"/>
      <c r="Q223" s="88"/>
      <c r="R223" s="88"/>
      <c r="S223" s="88"/>
      <c r="T223" s="88"/>
      <c r="U223" s="88"/>
      <c r="V223" s="88"/>
      <c r="W223" s="88"/>
      <c r="X223" s="88"/>
      <c r="Y223" s="88"/>
      <c r="Z223" s="88"/>
      <c r="AA223" s="88"/>
      <c r="AB223" s="88"/>
      <c r="AC223" s="88"/>
      <c r="AD223" s="88"/>
      <c r="AE223" s="88"/>
      <c r="AF223" s="88"/>
      <c r="AG223" s="88"/>
      <c r="AH223" s="88"/>
      <c r="AI223" s="88"/>
      <c r="AJ223" s="88"/>
      <c r="AK223" s="88"/>
      <c r="AL223" s="88"/>
      <c r="AM223" s="106"/>
      <c r="AN223" s="80"/>
    </row>
    <row r="224" spans="3:44" ht="14.25" hidden="1" outlineLevel="1" thickBot="1">
      <c r="C224" t="str">
        <f t="shared" si="5"/>
        <v>－</v>
      </c>
      <c r="E224" s="80"/>
      <c r="F224" s="105"/>
      <c r="G224" s="1090">
        <f>①入力票!E27</f>
        <v>0</v>
      </c>
      <c r="H224" s="1090"/>
      <c r="I224" s="1090"/>
      <c r="J224" s="1090"/>
      <c r="K224" s="1090"/>
      <c r="L224" s="1090"/>
      <c r="M224" s="1090"/>
      <c r="N224" s="1090"/>
      <c r="O224" s="1090"/>
      <c r="P224" s="1090"/>
      <c r="Q224" s="1090"/>
      <c r="R224" s="1090"/>
      <c r="S224" s="1090"/>
      <c r="T224" s="1090"/>
      <c r="U224" s="1090"/>
      <c r="V224" s="1090"/>
      <c r="W224" s="1090"/>
      <c r="X224" s="1090"/>
      <c r="Y224" s="1090"/>
      <c r="Z224" s="1090"/>
      <c r="AA224" s="1090"/>
      <c r="AB224" s="1090"/>
      <c r="AC224" s="1090"/>
      <c r="AD224" s="1090"/>
      <c r="AE224" s="1090"/>
      <c r="AF224" s="1090"/>
      <c r="AG224" s="1090"/>
      <c r="AH224" s="1090"/>
      <c r="AI224" s="1090"/>
      <c r="AJ224" s="1090"/>
      <c r="AK224" s="1090"/>
      <c r="AL224" s="1090"/>
      <c r="AM224" s="106"/>
      <c r="AN224" s="80"/>
      <c r="AR224" t="s">
        <v>464</v>
      </c>
    </row>
    <row r="225" spans="3:40" ht="14.25" hidden="1" outlineLevel="1" thickBot="1">
      <c r="C225" t="str">
        <f t="shared" si="5"/>
        <v>－</v>
      </c>
      <c r="E225" s="80"/>
      <c r="F225" s="105"/>
      <c r="G225" s="1090"/>
      <c r="H225" s="1090"/>
      <c r="I225" s="1090"/>
      <c r="J225" s="1090"/>
      <c r="K225" s="1090"/>
      <c r="L225" s="1090"/>
      <c r="M225" s="1090"/>
      <c r="N225" s="1090"/>
      <c r="O225" s="1090"/>
      <c r="P225" s="1090"/>
      <c r="Q225" s="1090"/>
      <c r="R225" s="1090"/>
      <c r="S225" s="1090"/>
      <c r="T225" s="1090"/>
      <c r="U225" s="1090"/>
      <c r="V225" s="1090"/>
      <c r="W225" s="1090"/>
      <c r="X225" s="1090"/>
      <c r="Y225" s="1090"/>
      <c r="Z225" s="1090"/>
      <c r="AA225" s="1090"/>
      <c r="AB225" s="1090"/>
      <c r="AC225" s="1090"/>
      <c r="AD225" s="1090"/>
      <c r="AE225" s="1090"/>
      <c r="AF225" s="1090"/>
      <c r="AG225" s="1090"/>
      <c r="AH225" s="1090"/>
      <c r="AI225" s="1090"/>
      <c r="AJ225" s="1090"/>
      <c r="AK225" s="1090"/>
      <c r="AL225" s="1090"/>
      <c r="AM225" s="106"/>
      <c r="AN225" s="80"/>
    </row>
    <row r="226" spans="3:40" ht="14.25" hidden="1" outlineLevel="1" thickBot="1">
      <c r="C226" t="str">
        <f t="shared" si="5"/>
        <v>－</v>
      </c>
      <c r="E226" s="80"/>
      <c r="F226" s="105"/>
      <c r="G226" s="1090"/>
      <c r="H226" s="1090"/>
      <c r="I226" s="1090"/>
      <c r="J226" s="1090"/>
      <c r="K226" s="1090"/>
      <c r="L226" s="1090"/>
      <c r="M226" s="1090"/>
      <c r="N226" s="1090"/>
      <c r="O226" s="1090"/>
      <c r="P226" s="1090"/>
      <c r="Q226" s="1090"/>
      <c r="R226" s="1090"/>
      <c r="S226" s="1090"/>
      <c r="T226" s="1090"/>
      <c r="U226" s="1090"/>
      <c r="V226" s="1090"/>
      <c r="W226" s="1090"/>
      <c r="X226" s="1090"/>
      <c r="Y226" s="1090"/>
      <c r="Z226" s="1090"/>
      <c r="AA226" s="1090"/>
      <c r="AB226" s="1090"/>
      <c r="AC226" s="1090"/>
      <c r="AD226" s="1090"/>
      <c r="AE226" s="1090"/>
      <c r="AF226" s="1090"/>
      <c r="AG226" s="1090"/>
      <c r="AH226" s="1090"/>
      <c r="AI226" s="1090"/>
      <c r="AJ226" s="1090"/>
      <c r="AK226" s="1090"/>
      <c r="AL226" s="1090"/>
      <c r="AM226" s="106"/>
      <c r="AN226" s="80"/>
    </row>
    <row r="227" spans="3:40" ht="14.25" hidden="1" outlineLevel="1" thickBot="1">
      <c r="C227" t="str">
        <f t="shared" si="5"/>
        <v>－</v>
      </c>
      <c r="E227" s="80"/>
      <c r="F227" s="105"/>
      <c r="G227" s="1090"/>
      <c r="H227" s="1090"/>
      <c r="I227" s="1090"/>
      <c r="J227" s="1090"/>
      <c r="K227" s="1090"/>
      <c r="L227" s="1090"/>
      <c r="M227" s="1090"/>
      <c r="N227" s="1090"/>
      <c r="O227" s="1090"/>
      <c r="P227" s="1090"/>
      <c r="Q227" s="1090"/>
      <c r="R227" s="1090"/>
      <c r="S227" s="1090"/>
      <c r="T227" s="1090"/>
      <c r="U227" s="1090"/>
      <c r="V227" s="1090"/>
      <c r="W227" s="1090"/>
      <c r="X227" s="1090"/>
      <c r="Y227" s="1090"/>
      <c r="Z227" s="1090"/>
      <c r="AA227" s="1090"/>
      <c r="AB227" s="1090"/>
      <c r="AC227" s="1090"/>
      <c r="AD227" s="1090"/>
      <c r="AE227" s="1090"/>
      <c r="AF227" s="1090"/>
      <c r="AG227" s="1090"/>
      <c r="AH227" s="1090"/>
      <c r="AI227" s="1090"/>
      <c r="AJ227" s="1090"/>
      <c r="AK227" s="1090"/>
      <c r="AL227" s="1090"/>
      <c r="AM227" s="106"/>
      <c r="AN227" s="80"/>
    </row>
    <row r="228" spans="3:40" ht="14.25" hidden="1" outlineLevel="1" thickBot="1">
      <c r="C228" t="str">
        <f t="shared" si="5"/>
        <v>－</v>
      </c>
      <c r="E228" s="80"/>
      <c r="F228" s="105"/>
      <c r="G228" s="1090"/>
      <c r="H228" s="1090"/>
      <c r="I228" s="1090"/>
      <c r="J228" s="1090"/>
      <c r="K228" s="1090"/>
      <c r="L228" s="1090"/>
      <c r="M228" s="1090"/>
      <c r="N228" s="1090"/>
      <c r="O228" s="1090"/>
      <c r="P228" s="1090"/>
      <c r="Q228" s="1090"/>
      <c r="R228" s="1090"/>
      <c r="S228" s="1090"/>
      <c r="T228" s="1090"/>
      <c r="U228" s="1090"/>
      <c r="V228" s="1090"/>
      <c r="W228" s="1090"/>
      <c r="X228" s="1090"/>
      <c r="Y228" s="1090"/>
      <c r="Z228" s="1090"/>
      <c r="AA228" s="1090"/>
      <c r="AB228" s="1090"/>
      <c r="AC228" s="1090"/>
      <c r="AD228" s="1090"/>
      <c r="AE228" s="1090"/>
      <c r="AF228" s="1090"/>
      <c r="AG228" s="1090"/>
      <c r="AH228" s="1090"/>
      <c r="AI228" s="1090"/>
      <c r="AJ228" s="1090"/>
      <c r="AK228" s="1090"/>
      <c r="AL228" s="1090"/>
      <c r="AM228" s="106"/>
      <c r="AN228" s="80"/>
    </row>
    <row r="229" spans="3:40" ht="14.25" hidden="1" outlineLevel="1" thickBot="1">
      <c r="C229" s="605" t="str">
        <f t="shared" si="5"/>
        <v>－</v>
      </c>
      <c r="E229" s="80"/>
      <c r="F229" s="105"/>
      <c r="G229" s="1090"/>
      <c r="H229" s="1090"/>
      <c r="I229" s="1090"/>
      <c r="J229" s="1090"/>
      <c r="K229" s="1090"/>
      <c r="L229" s="1090"/>
      <c r="M229" s="1090"/>
      <c r="N229" s="1090"/>
      <c r="O229" s="1090"/>
      <c r="P229" s="1090"/>
      <c r="Q229" s="1090"/>
      <c r="R229" s="1090"/>
      <c r="S229" s="1090"/>
      <c r="T229" s="1090"/>
      <c r="U229" s="1090"/>
      <c r="V229" s="1090"/>
      <c r="W229" s="1090"/>
      <c r="X229" s="1090"/>
      <c r="Y229" s="1090"/>
      <c r="Z229" s="1090"/>
      <c r="AA229" s="1090"/>
      <c r="AB229" s="1090"/>
      <c r="AC229" s="1090"/>
      <c r="AD229" s="1090"/>
      <c r="AE229" s="1090"/>
      <c r="AF229" s="1090"/>
      <c r="AG229" s="1090"/>
      <c r="AH229" s="1090"/>
      <c r="AI229" s="1090"/>
      <c r="AJ229" s="1090"/>
      <c r="AK229" s="1090"/>
      <c r="AL229" s="1090"/>
      <c r="AM229" s="106"/>
      <c r="AN229" s="80"/>
    </row>
    <row r="230" spans="3:40" ht="14.25" hidden="1" outlineLevel="1" thickBot="1">
      <c r="C230" t="str">
        <f t="shared" si="5"/>
        <v>－</v>
      </c>
      <c r="E230" s="80"/>
      <c r="F230" s="105"/>
      <c r="G230" s="1090"/>
      <c r="H230" s="1090"/>
      <c r="I230" s="1090"/>
      <c r="J230" s="1090"/>
      <c r="K230" s="1090"/>
      <c r="L230" s="1090"/>
      <c r="M230" s="1090"/>
      <c r="N230" s="1090"/>
      <c r="O230" s="1090"/>
      <c r="P230" s="1090"/>
      <c r="Q230" s="1090"/>
      <c r="R230" s="1090"/>
      <c r="S230" s="1090"/>
      <c r="T230" s="1090"/>
      <c r="U230" s="1090"/>
      <c r="V230" s="1090"/>
      <c r="W230" s="1090"/>
      <c r="X230" s="1090"/>
      <c r="Y230" s="1090"/>
      <c r="Z230" s="1090"/>
      <c r="AA230" s="1090"/>
      <c r="AB230" s="1090"/>
      <c r="AC230" s="1090"/>
      <c r="AD230" s="1090"/>
      <c r="AE230" s="1090"/>
      <c r="AF230" s="1090"/>
      <c r="AG230" s="1090"/>
      <c r="AH230" s="1090"/>
      <c r="AI230" s="1090"/>
      <c r="AJ230" s="1090"/>
      <c r="AK230" s="1090"/>
      <c r="AL230" s="1090"/>
      <c r="AM230" s="106"/>
      <c r="AN230" s="80"/>
    </row>
    <row r="231" spans="3:40" ht="14.25" hidden="1" outlineLevel="1" thickBot="1">
      <c r="C231" t="str">
        <f t="shared" si="5"/>
        <v>－</v>
      </c>
      <c r="E231" s="80"/>
      <c r="F231" s="105"/>
      <c r="G231" s="641" t="str">
        <f>IF(G224="","","その他，")</f>
        <v>その他，</v>
      </c>
      <c r="H231" s="641"/>
      <c r="I231" s="641"/>
      <c r="J231" s="641"/>
      <c r="K231" s="641"/>
      <c r="L231" s="641"/>
      <c r="M231" s="641"/>
      <c r="N231" s="641"/>
      <c r="O231" s="641"/>
      <c r="P231" s="641"/>
      <c r="Q231" s="641"/>
      <c r="R231" s="641"/>
      <c r="S231" s="641"/>
      <c r="T231" s="641"/>
      <c r="U231" s="641"/>
      <c r="V231" s="641"/>
      <c r="W231" s="641"/>
      <c r="X231" s="641"/>
      <c r="Y231" s="641"/>
      <c r="Z231" s="641"/>
      <c r="AA231" s="641"/>
      <c r="AB231" s="641"/>
      <c r="AC231" s="641"/>
      <c r="AD231" s="641"/>
      <c r="AE231" s="641"/>
      <c r="AF231" s="641"/>
      <c r="AG231" s="641"/>
      <c r="AH231" s="641"/>
      <c r="AI231" s="641"/>
      <c r="AJ231" s="641"/>
      <c r="AK231" s="641"/>
      <c r="AL231" s="641"/>
      <c r="AM231" s="106"/>
      <c r="AN231" s="80"/>
    </row>
    <row r="232" spans="3:40" ht="14.25" hidden="1" outlineLevel="1" thickBot="1">
      <c r="C232" t="str">
        <f t="shared" si="5"/>
        <v>－</v>
      </c>
      <c r="E232" s="80"/>
      <c r="F232" s="105"/>
      <c r="G232" s="641" t="s">
        <v>232</v>
      </c>
      <c r="H232" s="641"/>
      <c r="I232" s="641"/>
      <c r="J232" s="641"/>
      <c r="K232" s="641"/>
      <c r="L232" s="641"/>
      <c r="M232" s="641"/>
      <c r="N232" s="641"/>
      <c r="O232" s="641"/>
      <c r="P232" s="641"/>
      <c r="Q232" s="641"/>
      <c r="R232" s="641"/>
      <c r="S232" s="641"/>
      <c r="T232" s="641"/>
      <c r="U232" s="641"/>
      <c r="V232" s="641"/>
      <c r="W232" s="641"/>
      <c r="X232" s="641"/>
      <c r="Y232" s="641"/>
      <c r="Z232" s="641"/>
      <c r="AA232" s="641"/>
      <c r="AB232" s="641"/>
      <c r="AC232" s="641"/>
      <c r="AD232" s="641"/>
      <c r="AE232" s="641"/>
      <c r="AF232" s="641"/>
      <c r="AG232" s="641"/>
      <c r="AH232" s="641"/>
      <c r="AI232" s="641"/>
      <c r="AJ232" s="641"/>
      <c r="AK232" s="641"/>
      <c r="AL232" s="641"/>
      <c r="AM232" s="106"/>
      <c r="AN232" s="80"/>
    </row>
    <row r="233" spans="3:40" ht="14.25" hidden="1" outlineLevel="1" thickBot="1">
      <c r="C233" t="str">
        <f t="shared" si="5"/>
        <v>－</v>
      </c>
      <c r="E233" s="80"/>
      <c r="F233" s="105"/>
      <c r="G233" s="33" t="s">
        <v>1099</v>
      </c>
      <c r="H233" s="654"/>
      <c r="I233" s="654"/>
      <c r="J233" s="654"/>
      <c r="K233" s="654"/>
      <c r="L233" s="654"/>
      <c r="M233" s="654"/>
      <c r="N233" s="654"/>
      <c r="O233" s="654"/>
      <c r="P233" s="654"/>
      <c r="Q233" s="654"/>
      <c r="R233" s="654"/>
      <c r="S233" s="654"/>
      <c r="T233" s="654"/>
      <c r="U233" s="654"/>
      <c r="V233" s="654"/>
      <c r="W233" s="654"/>
      <c r="X233" s="654"/>
      <c r="Y233" s="654"/>
      <c r="Z233" s="654"/>
      <c r="AA233" s="654"/>
      <c r="AB233" s="654"/>
      <c r="AC233" s="654"/>
      <c r="AD233" s="654"/>
      <c r="AE233" s="654"/>
      <c r="AF233" s="654"/>
      <c r="AG233" s="654"/>
      <c r="AH233" s="654"/>
      <c r="AI233" s="654"/>
      <c r="AJ233" s="654"/>
      <c r="AK233" s="654"/>
      <c r="AL233" s="654"/>
      <c r="AM233" s="106"/>
      <c r="AN233" s="80"/>
    </row>
    <row r="234" spans="3:40" ht="14.25" hidden="1" outlineLevel="1" thickBot="1">
      <c r="C234" t="str">
        <f t="shared" si="5"/>
        <v>－</v>
      </c>
      <c r="E234" s="80"/>
      <c r="F234" s="105"/>
      <c r="G234" s="86" t="s">
        <v>1091</v>
      </c>
      <c r="H234" s="88"/>
      <c r="I234" s="88"/>
      <c r="J234" s="88"/>
      <c r="K234" s="88"/>
      <c r="L234" s="88"/>
      <c r="M234" s="88"/>
      <c r="N234" s="88"/>
      <c r="O234" s="88"/>
      <c r="P234" s="88"/>
      <c r="Q234" s="88"/>
      <c r="R234" s="88"/>
      <c r="S234" s="88"/>
      <c r="T234" s="88"/>
      <c r="U234" s="88"/>
      <c r="V234" s="88"/>
      <c r="W234" s="88"/>
      <c r="X234" s="88"/>
      <c r="Y234" s="88"/>
      <c r="Z234" s="88"/>
      <c r="AA234" s="88"/>
      <c r="AB234" s="88"/>
      <c r="AC234" s="88"/>
      <c r="AD234" s="88"/>
      <c r="AE234" s="88"/>
      <c r="AF234" s="88"/>
      <c r="AG234" s="88"/>
      <c r="AH234" s="88"/>
      <c r="AI234" s="88"/>
      <c r="AJ234" s="88"/>
      <c r="AK234" s="88"/>
      <c r="AL234" s="88"/>
      <c r="AM234" s="106"/>
      <c r="AN234" s="80"/>
    </row>
    <row r="235" spans="3:40" ht="14.25" hidden="1" outlineLevel="1" thickBot="1">
      <c r="C235" t="str">
        <f t="shared" si="5"/>
        <v>－</v>
      </c>
      <c r="E235" s="80"/>
      <c r="F235" s="105"/>
      <c r="G235" s="1093"/>
      <c r="H235" s="1094"/>
      <c r="I235" s="1094"/>
      <c r="J235" s="1094"/>
      <c r="K235" s="1094"/>
      <c r="L235" s="1094"/>
      <c r="M235" s="1094"/>
      <c r="N235" s="1094"/>
      <c r="O235" s="1094"/>
      <c r="P235" s="1094"/>
      <c r="Q235" s="1094"/>
      <c r="R235" s="1094"/>
      <c r="S235" s="1094"/>
      <c r="T235" s="1094"/>
      <c r="U235" s="1094"/>
      <c r="V235" s="1094"/>
      <c r="W235" s="1094"/>
      <c r="X235" s="1094"/>
      <c r="Y235" s="1094"/>
      <c r="Z235" s="1094"/>
      <c r="AA235" s="1094"/>
      <c r="AB235" s="1094"/>
      <c r="AC235" s="1094"/>
      <c r="AD235" s="1094"/>
      <c r="AE235" s="1094"/>
      <c r="AF235" s="1094"/>
      <c r="AG235" s="1094"/>
      <c r="AH235" s="1094"/>
      <c r="AI235" s="1094"/>
      <c r="AJ235" s="1094"/>
      <c r="AK235" s="1094"/>
      <c r="AL235" s="1094"/>
      <c r="AM235" s="106"/>
      <c r="AN235" s="80"/>
    </row>
    <row r="236" spans="3:40" ht="13.5" hidden="1" customHeight="1" outlineLevel="1">
      <c r="C236" t="str">
        <f t="shared" si="5"/>
        <v>－</v>
      </c>
      <c r="E236" s="80"/>
      <c r="F236" s="105"/>
      <c r="G236" s="1094"/>
      <c r="H236" s="1094"/>
      <c r="I236" s="1094"/>
      <c r="J236" s="1094"/>
      <c r="K236" s="1094"/>
      <c r="L236" s="1094"/>
      <c r="M236" s="1094"/>
      <c r="N236" s="1094"/>
      <c r="O236" s="1094"/>
      <c r="P236" s="1094"/>
      <c r="Q236" s="1094"/>
      <c r="R236" s="1094"/>
      <c r="S236" s="1094"/>
      <c r="T236" s="1094"/>
      <c r="U236" s="1094"/>
      <c r="V236" s="1094"/>
      <c r="W236" s="1094"/>
      <c r="X236" s="1094"/>
      <c r="Y236" s="1094"/>
      <c r="Z236" s="1094"/>
      <c r="AA236" s="1094"/>
      <c r="AB236" s="1094"/>
      <c r="AC236" s="1094"/>
      <c r="AD236" s="1094"/>
      <c r="AE236" s="1094"/>
      <c r="AF236" s="1094"/>
      <c r="AG236" s="1094"/>
      <c r="AH236" s="1094"/>
      <c r="AI236" s="1094"/>
      <c r="AJ236" s="1094"/>
      <c r="AK236" s="1094"/>
      <c r="AL236" s="1094"/>
      <c r="AM236" s="106"/>
      <c r="AN236" s="80"/>
    </row>
    <row r="237" spans="3:40" ht="14.25" hidden="1" outlineLevel="1" thickBot="1">
      <c r="C237" t="str">
        <f t="shared" si="5"/>
        <v>－</v>
      </c>
      <c r="E237" s="80"/>
      <c r="F237" s="105"/>
      <c r="G237" s="1094"/>
      <c r="H237" s="1094"/>
      <c r="I237" s="1094"/>
      <c r="J237" s="1094"/>
      <c r="K237" s="1094"/>
      <c r="L237" s="1094"/>
      <c r="M237" s="1094"/>
      <c r="N237" s="1094"/>
      <c r="O237" s="1094"/>
      <c r="P237" s="1094"/>
      <c r="Q237" s="1094"/>
      <c r="R237" s="1094"/>
      <c r="S237" s="1094"/>
      <c r="T237" s="1094"/>
      <c r="U237" s="1094"/>
      <c r="V237" s="1094"/>
      <c r="W237" s="1094"/>
      <c r="X237" s="1094"/>
      <c r="Y237" s="1094"/>
      <c r="Z237" s="1094"/>
      <c r="AA237" s="1094"/>
      <c r="AB237" s="1094"/>
      <c r="AC237" s="1094"/>
      <c r="AD237" s="1094"/>
      <c r="AE237" s="1094"/>
      <c r="AF237" s="1094"/>
      <c r="AG237" s="1094"/>
      <c r="AH237" s="1094"/>
      <c r="AI237" s="1094"/>
      <c r="AJ237" s="1094"/>
      <c r="AK237" s="1094"/>
      <c r="AL237" s="1094"/>
      <c r="AM237" s="106"/>
      <c r="AN237" s="80"/>
    </row>
    <row r="238" spans="3:40" ht="14.25" hidden="1" outlineLevel="1" thickBot="1">
      <c r="C238" t="str">
        <f t="shared" si="5"/>
        <v>－</v>
      </c>
      <c r="E238" s="80"/>
      <c r="F238" s="105"/>
      <c r="G238" s="1094"/>
      <c r="H238" s="1094"/>
      <c r="I238" s="1094"/>
      <c r="J238" s="1094"/>
      <c r="K238" s="1094"/>
      <c r="L238" s="1094"/>
      <c r="M238" s="1094"/>
      <c r="N238" s="1094"/>
      <c r="O238" s="1094"/>
      <c r="P238" s="1094"/>
      <c r="Q238" s="1094"/>
      <c r="R238" s="1094"/>
      <c r="S238" s="1094"/>
      <c r="T238" s="1094"/>
      <c r="U238" s="1094"/>
      <c r="V238" s="1094"/>
      <c r="W238" s="1094"/>
      <c r="X238" s="1094"/>
      <c r="Y238" s="1094"/>
      <c r="Z238" s="1094"/>
      <c r="AA238" s="1094"/>
      <c r="AB238" s="1094"/>
      <c r="AC238" s="1094"/>
      <c r="AD238" s="1094"/>
      <c r="AE238" s="1094"/>
      <c r="AF238" s="1094"/>
      <c r="AG238" s="1094"/>
      <c r="AH238" s="1094"/>
      <c r="AI238" s="1094"/>
      <c r="AJ238" s="1094"/>
      <c r="AK238" s="1094"/>
      <c r="AL238" s="1094"/>
      <c r="AM238" s="106"/>
      <c r="AN238" s="80"/>
    </row>
    <row r="239" spans="3:40" ht="14.25" hidden="1" outlineLevel="1" thickBot="1">
      <c r="C239" t="str">
        <f t="shared" si="5"/>
        <v>－</v>
      </c>
      <c r="E239" s="80"/>
      <c r="F239" s="105"/>
      <c r="G239" s="1094"/>
      <c r="H239" s="1094"/>
      <c r="I239" s="1094"/>
      <c r="J239" s="1094"/>
      <c r="K239" s="1094"/>
      <c r="L239" s="1094"/>
      <c r="M239" s="1094"/>
      <c r="N239" s="1094"/>
      <c r="O239" s="1094"/>
      <c r="P239" s="1094"/>
      <c r="Q239" s="1094"/>
      <c r="R239" s="1094"/>
      <c r="S239" s="1094"/>
      <c r="T239" s="1094"/>
      <c r="U239" s="1094"/>
      <c r="V239" s="1094"/>
      <c r="W239" s="1094"/>
      <c r="X239" s="1094"/>
      <c r="Y239" s="1094"/>
      <c r="Z239" s="1094"/>
      <c r="AA239" s="1094"/>
      <c r="AB239" s="1094"/>
      <c r="AC239" s="1094"/>
      <c r="AD239" s="1094"/>
      <c r="AE239" s="1094"/>
      <c r="AF239" s="1094"/>
      <c r="AG239" s="1094"/>
      <c r="AH239" s="1094"/>
      <c r="AI239" s="1094"/>
      <c r="AJ239" s="1094"/>
      <c r="AK239" s="1094"/>
      <c r="AL239" s="1094"/>
      <c r="AM239" s="106"/>
      <c r="AN239" s="80"/>
    </row>
    <row r="240" spans="3:40" s="639" customFormat="1" ht="14.25" hidden="1" outlineLevel="1" thickBot="1">
      <c r="C240" s="639" t="str">
        <f t="shared" si="5"/>
        <v>－</v>
      </c>
      <c r="E240" s="80"/>
      <c r="F240" s="105"/>
      <c r="G240" s="1094"/>
      <c r="H240" s="1094"/>
      <c r="I240" s="1094"/>
      <c r="J240" s="1094"/>
      <c r="K240" s="1094"/>
      <c r="L240" s="1094"/>
      <c r="M240" s="1094"/>
      <c r="N240" s="1094"/>
      <c r="O240" s="1094"/>
      <c r="P240" s="1094"/>
      <c r="Q240" s="1094"/>
      <c r="R240" s="1094"/>
      <c r="S240" s="1094"/>
      <c r="T240" s="1094"/>
      <c r="U240" s="1094"/>
      <c r="V240" s="1094"/>
      <c r="W240" s="1094"/>
      <c r="X240" s="1094"/>
      <c r="Y240" s="1094"/>
      <c r="Z240" s="1094"/>
      <c r="AA240" s="1094"/>
      <c r="AB240" s="1094"/>
      <c r="AC240" s="1094"/>
      <c r="AD240" s="1094"/>
      <c r="AE240" s="1094"/>
      <c r="AF240" s="1094"/>
      <c r="AG240" s="1094"/>
      <c r="AH240" s="1094"/>
      <c r="AI240" s="1094"/>
      <c r="AJ240" s="1094"/>
      <c r="AK240" s="1094"/>
      <c r="AL240" s="1094"/>
      <c r="AM240" s="106"/>
      <c r="AN240" s="80"/>
    </row>
    <row r="241" spans="3:40" s="639" customFormat="1" ht="14.25" hidden="1" outlineLevel="1" thickBot="1">
      <c r="C241" s="639" t="str">
        <f t="shared" si="5"/>
        <v>－</v>
      </c>
      <c r="E241" s="80"/>
      <c r="F241" s="105"/>
      <c r="G241" s="1094"/>
      <c r="H241" s="1094"/>
      <c r="I241" s="1094"/>
      <c r="J241" s="1094"/>
      <c r="K241" s="1094"/>
      <c r="L241" s="1094"/>
      <c r="M241" s="1094"/>
      <c r="N241" s="1094"/>
      <c r="O241" s="1094"/>
      <c r="P241" s="1094"/>
      <c r="Q241" s="1094"/>
      <c r="R241" s="1094"/>
      <c r="S241" s="1094"/>
      <c r="T241" s="1094"/>
      <c r="U241" s="1094"/>
      <c r="V241" s="1094"/>
      <c r="W241" s="1094"/>
      <c r="X241" s="1094"/>
      <c r="Y241" s="1094"/>
      <c r="Z241" s="1094"/>
      <c r="AA241" s="1094"/>
      <c r="AB241" s="1094"/>
      <c r="AC241" s="1094"/>
      <c r="AD241" s="1094"/>
      <c r="AE241" s="1094"/>
      <c r="AF241" s="1094"/>
      <c r="AG241" s="1094"/>
      <c r="AH241" s="1094"/>
      <c r="AI241" s="1094"/>
      <c r="AJ241" s="1094"/>
      <c r="AK241" s="1094"/>
      <c r="AL241" s="1094"/>
      <c r="AM241" s="106"/>
      <c r="AN241" s="80"/>
    </row>
    <row r="242" spans="3:40" ht="14.25" hidden="1" outlineLevel="1" thickBot="1">
      <c r="C242" t="str">
        <f t="shared" si="5"/>
        <v>－</v>
      </c>
      <c r="E242" s="80"/>
      <c r="F242" s="105"/>
      <c r="G242" s="1094"/>
      <c r="H242" s="1094"/>
      <c r="I242" s="1094"/>
      <c r="J242" s="1094"/>
      <c r="K242" s="1094"/>
      <c r="L242" s="1094"/>
      <c r="M242" s="1094"/>
      <c r="N242" s="1094"/>
      <c r="O242" s="1094"/>
      <c r="P242" s="1094"/>
      <c r="Q242" s="1094"/>
      <c r="R242" s="1094"/>
      <c r="S242" s="1094"/>
      <c r="T242" s="1094"/>
      <c r="U242" s="1094"/>
      <c r="V242" s="1094"/>
      <c r="W242" s="1094"/>
      <c r="X242" s="1094"/>
      <c r="Y242" s="1094"/>
      <c r="Z242" s="1094"/>
      <c r="AA242" s="1094"/>
      <c r="AB242" s="1094"/>
      <c r="AC242" s="1094"/>
      <c r="AD242" s="1094"/>
      <c r="AE242" s="1094"/>
      <c r="AF242" s="1094"/>
      <c r="AG242" s="1094"/>
      <c r="AH242" s="1094"/>
      <c r="AI242" s="1094"/>
      <c r="AJ242" s="1094"/>
      <c r="AK242" s="1094"/>
      <c r="AL242" s="1094"/>
      <c r="AM242" s="106"/>
      <c r="AN242" s="80"/>
    </row>
    <row r="243" spans="3:40" ht="14.25" hidden="1" outlineLevel="1" thickBot="1">
      <c r="C243" t="str">
        <f t="shared" si="5"/>
        <v>－</v>
      </c>
      <c r="E243" s="80"/>
      <c r="F243" s="105"/>
      <c r="G243" s="1094"/>
      <c r="H243" s="1094"/>
      <c r="I243" s="1094"/>
      <c r="J243" s="1094"/>
      <c r="K243" s="1094"/>
      <c r="L243" s="1094"/>
      <c r="M243" s="1094"/>
      <c r="N243" s="1094"/>
      <c r="O243" s="1094"/>
      <c r="P243" s="1094"/>
      <c r="Q243" s="1094"/>
      <c r="R243" s="1094"/>
      <c r="S243" s="1094"/>
      <c r="T243" s="1094"/>
      <c r="U243" s="1094"/>
      <c r="V243" s="1094"/>
      <c r="W243" s="1094"/>
      <c r="X243" s="1094"/>
      <c r="Y243" s="1094"/>
      <c r="Z243" s="1094"/>
      <c r="AA243" s="1094"/>
      <c r="AB243" s="1094"/>
      <c r="AC243" s="1094"/>
      <c r="AD243" s="1094"/>
      <c r="AE243" s="1094"/>
      <c r="AF243" s="1094"/>
      <c r="AG243" s="1094"/>
      <c r="AH243" s="1094"/>
      <c r="AI243" s="1094"/>
      <c r="AJ243" s="1094"/>
      <c r="AK243" s="1094"/>
      <c r="AL243" s="1094"/>
      <c r="AM243" s="106"/>
      <c r="AN243" s="80"/>
    </row>
    <row r="244" spans="3:40" ht="14.25" hidden="1" outlineLevel="1" thickBot="1">
      <c r="C244" t="str">
        <f t="shared" si="5"/>
        <v>－</v>
      </c>
      <c r="E244" s="80"/>
      <c r="F244" s="105"/>
      <c r="G244" s="1094"/>
      <c r="H244" s="1094"/>
      <c r="I244" s="1094"/>
      <c r="J244" s="1094"/>
      <c r="K244" s="1094"/>
      <c r="L244" s="1094"/>
      <c r="M244" s="1094"/>
      <c r="N244" s="1094"/>
      <c r="O244" s="1094"/>
      <c r="P244" s="1094"/>
      <c r="Q244" s="1094"/>
      <c r="R244" s="1094"/>
      <c r="S244" s="1094"/>
      <c r="T244" s="1094"/>
      <c r="U244" s="1094"/>
      <c r="V244" s="1094"/>
      <c r="W244" s="1094"/>
      <c r="X244" s="1094"/>
      <c r="Y244" s="1094"/>
      <c r="Z244" s="1094"/>
      <c r="AA244" s="1094"/>
      <c r="AB244" s="1094"/>
      <c r="AC244" s="1094"/>
      <c r="AD244" s="1094"/>
      <c r="AE244" s="1094"/>
      <c r="AF244" s="1094"/>
      <c r="AG244" s="1094"/>
      <c r="AH244" s="1094"/>
      <c r="AI244" s="1094"/>
      <c r="AJ244" s="1094"/>
      <c r="AK244" s="1094"/>
      <c r="AL244" s="1094"/>
      <c r="AM244" s="106"/>
      <c r="AN244" s="80"/>
    </row>
    <row r="245" spans="3:40" ht="14.25" hidden="1" outlineLevel="1" thickBot="1">
      <c r="C245" t="str">
        <f t="shared" si="5"/>
        <v>－</v>
      </c>
      <c r="E245" s="80"/>
      <c r="F245" s="107"/>
      <c r="G245" s="1095"/>
      <c r="H245" s="1095"/>
      <c r="I245" s="1095"/>
      <c r="J245" s="1095"/>
      <c r="K245" s="1095"/>
      <c r="L245" s="1095"/>
      <c r="M245" s="1095"/>
      <c r="N245" s="1095"/>
      <c r="O245" s="1095"/>
      <c r="P245" s="1095"/>
      <c r="Q245" s="1095"/>
      <c r="R245" s="1095"/>
      <c r="S245" s="1095"/>
      <c r="T245" s="1095"/>
      <c r="U245" s="1095"/>
      <c r="V245" s="1095"/>
      <c r="W245" s="1095"/>
      <c r="X245" s="1095"/>
      <c r="Y245" s="1095"/>
      <c r="Z245" s="1095"/>
      <c r="AA245" s="1095"/>
      <c r="AB245" s="1095"/>
      <c r="AC245" s="1095"/>
      <c r="AD245" s="1095"/>
      <c r="AE245" s="1095"/>
      <c r="AF245" s="1095"/>
      <c r="AG245" s="1095"/>
      <c r="AH245" s="1095"/>
      <c r="AI245" s="1095"/>
      <c r="AJ245" s="1095"/>
      <c r="AK245" s="1095"/>
      <c r="AL245" s="1095"/>
      <c r="AM245" s="109"/>
      <c r="AN245" s="80"/>
    </row>
    <row r="246" spans="3:40" ht="14.25" hidden="1" outlineLevel="1" thickBot="1">
      <c r="C246" t="str">
        <f t="shared" si="5"/>
        <v>－</v>
      </c>
      <c r="E246" s="80"/>
      <c r="F246" s="105"/>
      <c r="G246" s="33" t="s">
        <v>1090</v>
      </c>
      <c r="H246" s="110"/>
      <c r="I246" s="147"/>
      <c r="J246" s="147"/>
      <c r="K246" s="147"/>
      <c r="L246" s="147"/>
      <c r="M246" s="147"/>
      <c r="N246" s="147"/>
      <c r="O246" s="147"/>
      <c r="P246" s="147"/>
      <c r="Q246" s="147"/>
      <c r="R246" s="147"/>
      <c r="S246" s="147"/>
      <c r="T246" s="147"/>
      <c r="U246" s="147"/>
      <c r="V246" s="147"/>
      <c r="W246" s="147"/>
      <c r="X246" s="147"/>
      <c r="Y246" s="147"/>
      <c r="Z246" s="147"/>
      <c r="AA246" s="147"/>
      <c r="AB246" s="147"/>
      <c r="AC246" s="147"/>
      <c r="AD246" s="147"/>
      <c r="AE246" s="147"/>
      <c r="AF246" s="147"/>
      <c r="AG246" s="147"/>
      <c r="AH246" s="147"/>
      <c r="AI246" s="147"/>
      <c r="AJ246" s="147"/>
      <c r="AK246" s="147"/>
      <c r="AL246" s="147"/>
      <c r="AM246" s="106"/>
      <c r="AN246" s="80"/>
    </row>
    <row r="247" spans="3:40" ht="14.25" hidden="1" outlineLevel="1" thickBot="1">
      <c r="C247" t="str">
        <f t="shared" si="5"/>
        <v>－</v>
      </c>
      <c r="E247" s="80"/>
      <c r="F247" s="105"/>
      <c r="G247" s="88"/>
      <c r="H247" s="88"/>
      <c r="I247" s="147"/>
      <c r="J247" s="147"/>
      <c r="K247" s="147"/>
      <c r="L247" s="147"/>
      <c r="M247" s="147"/>
      <c r="N247" s="147"/>
      <c r="O247" s="147"/>
      <c r="P247" s="147"/>
      <c r="Q247" s="147"/>
      <c r="R247" s="147"/>
      <c r="S247" s="147"/>
      <c r="T247" s="147"/>
      <c r="U247" s="147"/>
      <c r="V247" s="147"/>
      <c r="W247" s="147"/>
      <c r="X247" s="147"/>
      <c r="Y247" s="147"/>
      <c r="Z247" s="147"/>
      <c r="AA247" s="147"/>
      <c r="AB247" s="147"/>
      <c r="AC247" s="147"/>
      <c r="AD247" s="147"/>
      <c r="AE247" s="147"/>
      <c r="AF247" s="147"/>
      <c r="AG247" s="147"/>
      <c r="AH247" s="147"/>
      <c r="AI247" s="147"/>
      <c r="AJ247" s="147"/>
      <c r="AK247" s="147"/>
      <c r="AL247" s="147"/>
      <c r="AM247" s="106"/>
      <c r="AN247" s="80"/>
    </row>
    <row r="248" spans="3:40" ht="14.25" hidden="1" outlineLevel="1" thickBot="1">
      <c r="C248" t="str">
        <f t="shared" si="5"/>
        <v>－</v>
      </c>
      <c r="E248" s="80"/>
      <c r="F248" s="105"/>
      <c r="G248" s="88"/>
      <c r="H248" s="110" t="s">
        <v>233</v>
      </c>
      <c r="I248" s="88" t="str">
        <f>CONCATENATE("本工事における，",①入力票!E22)</f>
        <v>本工事における，</v>
      </c>
      <c r="J248" s="147"/>
      <c r="K248" s="147"/>
      <c r="L248" s="147"/>
      <c r="M248" s="147"/>
      <c r="N248" s="147"/>
      <c r="O248" s="147"/>
      <c r="P248" s="147"/>
      <c r="Q248" s="147"/>
      <c r="R248" s="147"/>
      <c r="S248" s="147"/>
      <c r="T248" s="147"/>
      <c r="U248" s="147"/>
      <c r="V248" s="147"/>
      <c r="W248" s="147"/>
      <c r="X248" s="147"/>
      <c r="Y248" s="147"/>
      <c r="Z248" s="147"/>
      <c r="AA248" s="147"/>
      <c r="AB248" s="147"/>
      <c r="AC248" s="147"/>
      <c r="AD248" s="147"/>
      <c r="AE248" s="147"/>
      <c r="AF248" s="147"/>
      <c r="AG248" s="147"/>
      <c r="AH248" s="147"/>
      <c r="AI248" s="147"/>
      <c r="AJ248" s="147"/>
      <c r="AK248" s="147"/>
      <c r="AL248" s="147"/>
      <c r="AM248" s="106"/>
      <c r="AN248" s="80"/>
    </row>
    <row r="249" spans="3:40" ht="14.25" hidden="1" outlineLevel="1" thickBot="1">
      <c r="C249" t="str">
        <f t="shared" si="5"/>
        <v>－</v>
      </c>
      <c r="E249" s="80"/>
      <c r="F249" s="105"/>
      <c r="G249" s="88"/>
      <c r="I249" s="88" t="s">
        <v>234</v>
      </c>
      <c r="J249" s="88"/>
      <c r="K249" s="88"/>
      <c r="L249" s="88"/>
      <c r="M249" s="88"/>
      <c r="N249" s="88"/>
      <c r="O249" s="88"/>
      <c r="P249" s="88"/>
      <c r="Q249" s="88"/>
      <c r="R249" s="88"/>
      <c r="S249" s="88"/>
      <c r="T249" s="88"/>
      <c r="U249" s="88"/>
      <c r="V249" s="88"/>
      <c r="W249" s="88"/>
      <c r="X249" s="88"/>
      <c r="Y249" s="88"/>
      <c r="Z249" s="88"/>
      <c r="AA249" s="88"/>
      <c r="AB249" s="88"/>
      <c r="AC249" s="88"/>
      <c r="AD249" s="88"/>
      <c r="AE249" s="88"/>
      <c r="AF249" s="88"/>
      <c r="AG249" s="88"/>
      <c r="AH249" s="88"/>
      <c r="AI249" s="88"/>
      <c r="AJ249" s="88"/>
      <c r="AK249" s="88"/>
      <c r="AL249" s="88"/>
      <c r="AM249" s="106"/>
      <c r="AN249" s="80"/>
    </row>
    <row r="250" spans="3:40" ht="14.25" hidden="1" outlineLevel="1" thickBot="1">
      <c r="C250" t="str">
        <f t="shared" si="5"/>
        <v>－</v>
      </c>
      <c r="E250" s="80"/>
      <c r="F250" s="105"/>
      <c r="G250" s="88"/>
      <c r="H250" s="110"/>
      <c r="I250" s="1084" t="s">
        <v>1112</v>
      </c>
      <c r="J250" s="1085"/>
      <c r="K250" s="1085"/>
      <c r="L250" s="1085"/>
      <c r="M250" s="1085"/>
      <c r="N250" s="1085"/>
      <c r="O250" s="1085"/>
      <c r="P250" s="1085"/>
      <c r="Q250" s="1085"/>
      <c r="R250" s="1085"/>
      <c r="S250" s="1085"/>
      <c r="T250" s="1085"/>
      <c r="U250" s="1085"/>
      <c r="V250" s="1085"/>
      <c r="W250" s="1085"/>
      <c r="X250" s="1085"/>
      <c r="Y250" s="1085"/>
      <c r="Z250" s="1085"/>
      <c r="AA250" s="1085"/>
      <c r="AB250" s="1085"/>
      <c r="AC250" s="1085"/>
      <c r="AD250" s="1085"/>
      <c r="AE250" s="1085"/>
      <c r="AF250" s="1085"/>
      <c r="AG250" s="1085"/>
      <c r="AH250" s="1085"/>
      <c r="AI250" s="1085"/>
      <c r="AJ250" s="1085"/>
      <c r="AK250" s="1085"/>
      <c r="AL250" s="1085"/>
      <c r="AM250" s="106"/>
      <c r="AN250" s="80"/>
    </row>
    <row r="251" spans="3:40" ht="14.25" hidden="1" outlineLevel="1" thickBot="1">
      <c r="C251" t="str">
        <f t="shared" si="5"/>
        <v>－</v>
      </c>
      <c r="E251" s="80"/>
      <c r="F251" s="105"/>
      <c r="G251" s="88"/>
      <c r="H251" s="88"/>
      <c r="I251" s="1085"/>
      <c r="J251" s="1085"/>
      <c r="K251" s="1085"/>
      <c r="L251" s="1085"/>
      <c r="M251" s="1085"/>
      <c r="N251" s="1085"/>
      <c r="O251" s="1085"/>
      <c r="P251" s="1085"/>
      <c r="Q251" s="1085"/>
      <c r="R251" s="1085"/>
      <c r="S251" s="1085"/>
      <c r="T251" s="1085"/>
      <c r="U251" s="1085"/>
      <c r="V251" s="1085"/>
      <c r="W251" s="1085"/>
      <c r="X251" s="1085"/>
      <c r="Y251" s="1085"/>
      <c r="Z251" s="1085"/>
      <c r="AA251" s="1085"/>
      <c r="AB251" s="1085"/>
      <c r="AC251" s="1085"/>
      <c r="AD251" s="1085"/>
      <c r="AE251" s="1085"/>
      <c r="AF251" s="1085"/>
      <c r="AG251" s="1085"/>
      <c r="AH251" s="1085"/>
      <c r="AI251" s="1085"/>
      <c r="AJ251" s="1085"/>
      <c r="AK251" s="1085"/>
      <c r="AL251" s="1085"/>
      <c r="AM251" s="106"/>
      <c r="AN251" s="80"/>
    </row>
    <row r="252" spans="3:40" ht="14.25" hidden="1" outlineLevel="1" thickBot="1">
      <c r="C252" t="str">
        <f t="shared" si="5"/>
        <v>－</v>
      </c>
      <c r="E252" s="80"/>
      <c r="F252" s="105"/>
      <c r="G252" s="88"/>
      <c r="H252" s="88"/>
      <c r="I252" s="1085"/>
      <c r="J252" s="1085"/>
      <c r="K252" s="1085"/>
      <c r="L252" s="1085"/>
      <c r="M252" s="1085"/>
      <c r="N252" s="1085"/>
      <c r="O252" s="1085"/>
      <c r="P252" s="1085"/>
      <c r="Q252" s="1085"/>
      <c r="R252" s="1085"/>
      <c r="S252" s="1085"/>
      <c r="T252" s="1085"/>
      <c r="U252" s="1085"/>
      <c r="V252" s="1085"/>
      <c r="W252" s="1085"/>
      <c r="X252" s="1085"/>
      <c r="Y252" s="1085"/>
      <c r="Z252" s="1085"/>
      <c r="AA252" s="1085"/>
      <c r="AB252" s="1085"/>
      <c r="AC252" s="1085"/>
      <c r="AD252" s="1085"/>
      <c r="AE252" s="1085"/>
      <c r="AF252" s="1085"/>
      <c r="AG252" s="1085"/>
      <c r="AH252" s="1085"/>
      <c r="AI252" s="1085"/>
      <c r="AJ252" s="1085"/>
      <c r="AK252" s="1085"/>
      <c r="AL252" s="1085"/>
      <c r="AM252" s="106"/>
      <c r="AN252" s="80"/>
    </row>
    <row r="253" spans="3:40" ht="14.25" hidden="1" outlineLevel="1" thickBot="1">
      <c r="C253" t="str">
        <f t="shared" si="5"/>
        <v>－</v>
      </c>
      <c r="E253" s="80"/>
      <c r="F253" s="105"/>
      <c r="G253" s="88"/>
      <c r="H253" s="110"/>
      <c r="I253" s="1085"/>
      <c r="J253" s="1085"/>
      <c r="K253" s="1085"/>
      <c r="L253" s="1085"/>
      <c r="M253" s="1085"/>
      <c r="N253" s="1085"/>
      <c r="O253" s="1085"/>
      <c r="P253" s="1085"/>
      <c r="Q253" s="1085"/>
      <c r="R253" s="1085"/>
      <c r="S253" s="1085"/>
      <c r="T253" s="1085"/>
      <c r="U253" s="1085"/>
      <c r="V253" s="1085"/>
      <c r="W253" s="1085"/>
      <c r="X253" s="1085"/>
      <c r="Y253" s="1085"/>
      <c r="Z253" s="1085"/>
      <c r="AA253" s="1085"/>
      <c r="AB253" s="1085"/>
      <c r="AC253" s="1085"/>
      <c r="AD253" s="1085"/>
      <c r="AE253" s="1085"/>
      <c r="AF253" s="1085"/>
      <c r="AG253" s="1085"/>
      <c r="AH253" s="1085"/>
      <c r="AI253" s="1085"/>
      <c r="AJ253" s="1085"/>
      <c r="AK253" s="1085"/>
      <c r="AL253" s="1085"/>
      <c r="AM253" s="106"/>
      <c r="AN253" s="80"/>
    </row>
    <row r="254" spans="3:40" ht="14.25" hidden="1" outlineLevel="1" thickBot="1">
      <c r="C254" t="str">
        <f t="shared" si="5"/>
        <v>－</v>
      </c>
      <c r="E254" s="80"/>
      <c r="F254" s="105"/>
      <c r="G254" s="88"/>
      <c r="H254" s="88"/>
      <c r="I254" s="88"/>
      <c r="J254" s="640"/>
      <c r="K254" s="642"/>
      <c r="L254" s="642"/>
      <c r="M254" s="642"/>
      <c r="N254" s="642"/>
      <c r="O254" s="642"/>
      <c r="P254" s="642"/>
      <c r="Q254" s="642"/>
      <c r="R254" s="642"/>
      <c r="S254" s="642"/>
      <c r="T254" s="642"/>
      <c r="U254" s="642"/>
      <c r="V254" s="642"/>
      <c r="W254" s="642"/>
      <c r="X254" s="642"/>
      <c r="Y254" s="642"/>
      <c r="Z254" s="642"/>
      <c r="AA254" s="642"/>
      <c r="AB254" s="642"/>
      <c r="AC254" s="642"/>
      <c r="AD254" s="642"/>
      <c r="AE254" s="642"/>
      <c r="AF254" s="642"/>
      <c r="AG254" s="642"/>
      <c r="AH254" s="642"/>
      <c r="AI254" s="642"/>
      <c r="AJ254" s="642"/>
      <c r="AK254" s="642"/>
      <c r="AL254" s="642"/>
      <c r="AM254" s="106"/>
      <c r="AN254" s="80"/>
    </row>
    <row r="255" spans="3:40" ht="14.25" hidden="1" outlineLevel="1" thickBot="1">
      <c r="C255" t="str">
        <f t="shared" si="5"/>
        <v>－</v>
      </c>
      <c r="E255" s="80"/>
      <c r="F255" s="105"/>
      <c r="G255" s="88"/>
      <c r="H255" s="110" t="s">
        <v>235</v>
      </c>
      <c r="I255" s="1042" t="s">
        <v>236</v>
      </c>
      <c r="J255" s="1042"/>
      <c r="K255" s="1042"/>
      <c r="L255" s="1042"/>
      <c r="M255" s="1042"/>
      <c r="N255" s="1042"/>
      <c r="O255" s="1042"/>
      <c r="P255" s="1042"/>
      <c r="Q255" s="1042"/>
      <c r="R255" s="1042"/>
      <c r="S255" s="1042"/>
      <c r="T255" s="1042"/>
      <c r="U255" s="1042"/>
      <c r="V255" s="1042"/>
      <c r="W255" s="1042"/>
      <c r="X255" s="1042"/>
      <c r="Y255" s="1042"/>
      <c r="Z255" s="1042"/>
      <c r="AA255" s="1042"/>
      <c r="AB255" s="1042"/>
      <c r="AC255" s="1042"/>
      <c r="AD255" s="1042"/>
      <c r="AE255" s="1042"/>
      <c r="AF255" s="1042"/>
      <c r="AG255" s="1042"/>
      <c r="AH255" s="1042"/>
      <c r="AI255" s="1042"/>
      <c r="AJ255" s="1042"/>
      <c r="AK255" s="1042"/>
      <c r="AL255" s="1042"/>
      <c r="AM255" s="106"/>
      <c r="AN255" s="80"/>
    </row>
    <row r="256" spans="3:40" ht="14.25" hidden="1" outlineLevel="1" thickBot="1">
      <c r="C256" t="str">
        <f t="shared" si="5"/>
        <v>－</v>
      </c>
      <c r="E256" s="80"/>
      <c r="F256" s="105"/>
      <c r="G256" s="88"/>
      <c r="H256" s="88"/>
      <c r="I256" s="1042"/>
      <c r="J256" s="1042"/>
      <c r="K256" s="1042"/>
      <c r="L256" s="1042"/>
      <c r="M256" s="1042"/>
      <c r="N256" s="1042"/>
      <c r="O256" s="1042"/>
      <c r="P256" s="1042"/>
      <c r="Q256" s="1042"/>
      <c r="R256" s="1042"/>
      <c r="S256" s="1042"/>
      <c r="T256" s="1042"/>
      <c r="U256" s="1042"/>
      <c r="V256" s="1042"/>
      <c r="W256" s="1042"/>
      <c r="X256" s="1042"/>
      <c r="Y256" s="1042"/>
      <c r="Z256" s="1042"/>
      <c r="AA256" s="1042"/>
      <c r="AB256" s="1042"/>
      <c r="AC256" s="1042"/>
      <c r="AD256" s="1042"/>
      <c r="AE256" s="1042"/>
      <c r="AF256" s="1042"/>
      <c r="AG256" s="1042"/>
      <c r="AH256" s="1042"/>
      <c r="AI256" s="1042"/>
      <c r="AJ256" s="1042"/>
      <c r="AK256" s="1042"/>
      <c r="AL256" s="1042"/>
      <c r="AM256" s="106"/>
      <c r="AN256" s="80"/>
    </row>
    <row r="257" spans="3:40" ht="14.25" hidden="1" outlineLevel="1" thickBot="1">
      <c r="C257" t="str">
        <f t="shared" si="5"/>
        <v>－</v>
      </c>
      <c r="E257" s="80"/>
      <c r="F257" s="105"/>
      <c r="G257" s="88"/>
      <c r="H257" s="88"/>
      <c r="I257" s="88"/>
      <c r="J257" s="640"/>
      <c r="K257" s="640"/>
      <c r="L257" s="640"/>
      <c r="M257" s="640"/>
      <c r="N257" s="640"/>
      <c r="O257" s="640"/>
      <c r="P257" s="640"/>
      <c r="Q257" s="640"/>
      <c r="R257" s="640"/>
      <c r="S257" s="640"/>
      <c r="T257" s="640"/>
      <c r="U257" s="640"/>
      <c r="V257" s="640"/>
      <c r="W257" s="640"/>
      <c r="X257" s="640"/>
      <c r="Y257" s="640"/>
      <c r="Z257" s="640"/>
      <c r="AA257" s="640"/>
      <c r="AB257" s="640"/>
      <c r="AC257" s="640"/>
      <c r="AD257" s="640"/>
      <c r="AE257" s="640"/>
      <c r="AF257" s="640"/>
      <c r="AG257" s="640"/>
      <c r="AH257" s="640"/>
      <c r="AI257" s="640"/>
      <c r="AJ257" s="640"/>
      <c r="AK257" s="640"/>
      <c r="AL257" s="640"/>
      <c r="AM257" s="106"/>
      <c r="AN257" s="80"/>
    </row>
    <row r="258" spans="3:40" ht="14.25" hidden="1" outlineLevel="1" thickBot="1">
      <c r="C258" t="str">
        <f t="shared" si="5"/>
        <v>－</v>
      </c>
      <c r="E258" s="80"/>
      <c r="F258" s="105"/>
      <c r="G258" s="88"/>
      <c r="H258" s="110" t="s">
        <v>1096</v>
      </c>
      <c r="I258" s="88" t="s">
        <v>237</v>
      </c>
      <c r="J258" s="640"/>
      <c r="K258" s="640"/>
      <c r="L258" s="640"/>
      <c r="M258" s="640"/>
      <c r="N258" s="640"/>
      <c r="O258" s="640"/>
      <c r="P258" s="640"/>
      <c r="Q258" s="640"/>
      <c r="R258" s="640"/>
      <c r="S258" s="640"/>
      <c r="T258" s="640"/>
      <c r="U258" s="640"/>
      <c r="V258" s="640"/>
      <c r="W258" s="640"/>
      <c r="X258" s="640"/>
      <c r="Y258" s="640"/>
      <c r="Z258" s="640"/>
      <c r="AA258" s="640"/>
      <c r="AB258" s="640"/>
      <c r="AC258" s="640"/>
      <c r="AD258" s="640"/>
      <c r="AE258" s="640"/>
      <c r="AF258" s="640"/>
      <c r="AG258" s="640"/>
      <c r="AH258" s="640"/>
      <c r="AI258" s="640"/>
      <c r="AJ258" s="640"/>
      <c r="AK258" s="640"/>
      <c r="AL258" s="640"/>
      <c r="AM258" s="106"/>
      <c r="AN258" s="80"/>
    </row>
    <row r="259" spans="3:40" ht="14.25" hidden="1" outlineLevel="1" thickBot="1">
      <c r="C259" t="str">
        <f t="shared" si="5"/>
        <v>－</v>
      </c>
      <c r="E259" s="80"/>
      <c r="F259" s="105"/>
      <c r="G259" s="88"/>
      <c r="H259" s="88"/>
      <c r="I259" s="88" t="s">
        <v>104</v>
      </c>
      <c r="J259" s="1042" t="s">
        <v>1097</v>
      </c>
      <c r="K259" s="1091"/>
      <c r="L259" s="1091"/>
      <c r="M259" s="1091"/>
      <c r="N259" s="1091"/>
      <c r="O259" s="1091"/>
      <c r="P259" s="1091"/>
      <c r="Q259" s="1091"/>
      <c r="R259" s="1091"/>
      <c r="S259" s="1091"/>
      <c r="T259" s="1091"/>
      <c r="U259" s="1091"/>
      <c r="V259" s="1091"/>
      <c r="W259" s="1091"/>
      <c r="X259" s="1091"/>
      <c r="Y259" s="1091"/>
      <c r="Z259" s="1091"/>
      <c r="AA259" s="1091"/>
      <c r="AB259" s="1091"/>
      <c r="AC259" s="1091"/>
      <c r="AD259" s="1091"/>
      <c r="AE259" s="1091"/>
      <c r="AF259" s="1091"/>
      <c r="AG259" s="1091"/>
      <c r="AH259" s="1091"/>
      <c r="AI259" s="1091"/>
      <c r="AJ259" s="1091"/>
      <c r="AK259" s="1091"/>
      <c r="AL259" s="1091"/>
      <c r="AM259" s="106"/>
      <c r="AN259" s="80"/>
    </row>
    <row r="260" spans="3:40" ht="14.25" hidden="1" outlineLevel="1" thickBot="1">
      <c r="C260" t="str">
        <f t="shared" si="5"/>
        <v>－</v>
      </c>
      <c r="E260" s="80"/>
      <c r="F260" s="105"/>
      <c r="G260" s="88"/>
      <c r="H260" s="110"/>
      <c r="I260" s="88"/>
      <c r="J260" s="1091"/>
      <c r="K260" s="1091"/>
      <c r="L260" s="1091"/>
      <c r="M260" s="1091"/>
      <c r="N260" s="1091"/>
      <c r="O260" s="1091"/>
      <c r="P260" s="1091"/>
      <c r="Q260" s="1091"/>
      <c r="R260" s="1091"/>
      <c r="S260" s="1091"/>
      <c r="T260" s="1091"/>
      <c r="U260" s="1091"/>
      <c r="V260" s="1091"/>
      <c r="W260" s="1091"/>
      <c r="X260" s="1091"/>
      <c r="Y260" s="1091"/>
      <c r="Z260" s="1091"/>
      <c r="AA260" s="1091"/>
      <c r="AB260" s="1091"/>
      <c r="AC260" s="1091"/>
      <c r="AD260" s="1091"/>
      <c r="AE260" s="1091"/>
      <c r="AF260" s="1091"/>
      <c r="AG260" s="1091"/>
      <c r="AH260" s="1091"/>
      <c r="AI260" s="1091"/>
      <c r="AJ260" s="1091"/>
      <c r="AK260" s="1091"/>
      <c r="AL260" s="1091"/>
      <c r="AM260" s="106"/>
      <c r="AN260" s="80"/>
    </row>
    <row r="261" spans="3:40" ht="14.25" hidden="1" outlineLevel="1" thickBot="1">
      <c r="C261" t="str">
        <f t="shared" si="5"/>
        <v>－</v>
      </c>
      <c r="E261" s="80"/>
      <c r="F261" s="105"/>
      <c r="G261" s="88"/>
      <c r="H261" s="88"/>
      <c r="I261" s="88"/>
      <c r="J261" s="1091"/>
      <c r="K261" s="1091"/>
      <c r="L261" s="1091"/>
      <c r="M261" s="1091"/>
      <c r="N261" s="1091"/>
      <c r="O261" s="1091"/>
      <c r="P261" s="1091"/>
      <c r="Q261" s="1091"/>
      <c r="R261" s="1091"/>
      <c r="S261" s="1091"/>
      <c r="T261" s="1091"/>
      <c r="U261" s="1091"/>
      <c r="V261" s="1091"/>
      <c r="W261" s="1091"/>
      <c r="X261" s="1091"/>
      <c r="Y261" s="1091"/>
      <c r="Z261" s="1091"/>
      <c r="AA261" s="1091"/>
      <c r="AB261" s="1091"/>
      <c r="AC261" s="1091"/>
      <c r="AD261" s="1091"/>
      <c r="AE261" s="1091"/>
      <c r="AF261" s="1091"/>
      <c r="AG261" s="1091"/>
      <c r="AH261" s="1091"/>
      <c r="AI261" s="1091"/>
      <c r="AJ261" s="1091"/>
      <c r="AK261" s="1091"/>
      <c r="AL261" s="1091"/>
      <c r="AM261" s="106"/>
      <c r="AN261" s="80"/>
    </row>
    <row r="262" spans="3:40" ht="14.25" hidden="1" outlineLevel="1" thickBot="1">
      <c r="C262" t="str">
        <f t="shared" si="5"/>
        <v>－</v>
      </c>
      <c r="E262" s="80"/>
      <c r="F262" s="105"/>
      <c r="G262" s="88"/>
      <c r="H262" s="88"/>
      <c r="I262" s="88" t="s">
        <v>105</v>
      </c>
      <c r="J262" s="88" t="s">
        <v>241</v>
      </c>
      <c r="K262" s="640"/>
      <c r="L262" s="640"/>
      <c r="M262" s="640"/>
      <c r="N262" s="640"/>
      <c r="O262" s="640"/>
      <c r="P262" s="640"/>
      <c r="Q262" s="640"/>
      <c r="R262" s="640"/>
      <c r="S262" s="640"/>
      <c r="T262" s="640"/>
      <c r="U262" s="640"/>
      <c r="V262" s="640"/>
      <c r="W262" s="640"/>
      <c r="X262" s="640"/>
      <c r="Y262" s="640"/>
      <c r="Z262" s="640"/>
      <c r="AA262" s="640"/>
      <c r="AB262" s="640"/>
      <c r="AC262" s="640"/>
      <c r="AD262" s="640"/>
      <c r="AE262" s="640"/>
      <c r="AF262" s="640"/>
      <c r="AG262" s="640"/>
      <c r="AH262" s="640"/>
      <c r="AI262" s="640"/>
      <c r="AJ262" s="640"/>
      <c r="AK262" s="640"/>
      <c r="AL262" s="640"/>
      <c r="AM262" s="106"/>
      <c r="AN262" s="80"/>
    </row>
    <row r="263" spans="3:40" ht="14.25" hidden="1" outlineLevel="1" thickBot="1">
      <c r="C263" t="str">
        <f t="shared" si="5"/>
        <v>－</v>
      </c>
      <c r="E263" s="80"/>
      <c r="F263" s="105"/>
      <c r="G263" s="88"/>
      <c r="H263" s="88"/>
      <c r="I263" s="88"/>
      <c r="J263" s="110" t="s">
        <v>238</v>
      </c>
      <c r="K263" s="1042" t="s">
        <v>1095</v>
      </c>
      <c r="L263" s="1068"/>
      <c r="M263" s="1068"/>
      <c r="N263" s="1068"/>
      <c r="O263" s="1068"/>
      <c r="P263" s="1068"/>
      <c r="Q263" s="1068"/>
      <c r="R263" s="1068"/>
      <c r="S263" s="1068"/>
      <c r="T263" s="1068"/>
      <c r="U263" s="1068"/>
      <c r="V263" s="1068"/>
      <c r="W263" s="1068"/>
      <c r="X263" s="1068"/>
      <c r="Y263" s="1068"/>
      <c r="Z263" s="1068"/>
      <c r="AA263" s="1068"/>
      <c r="AB263" s="1068"/>
      <c r="AC263" s="1068"/>
      <c r="AD263" s="1068"/>
      <c r="AE263" s="1068"/>
      <c r="AF263" s="1068"/>
      <c r="AG263" s="1068"/>
      <c r="AH263" s="1068"/>
      <c r="AI263" s="1068"/>
      <c r="AJ263" s="1068"/>
      <c r="AK263" s="1068"/>
      <c r="AL263" s="1068"/>
      <c r="AM263" s="106"/>
      <c r="AN263" s="80"/>
    </row>
    <row r="264" spans="3:40" ht="14.25" hidden="1" outlineLevel="1" thickBot="1">
      <c r="C264" t="str">
        <f t="shared" si="5"/>
        <v>－</v>
      </c>
      <c r="E264" s="80"/>
      <c r="F264" s="105"/>
      <c r="G264" s="88"/>
      <c r="H264" s="88"/>
      <c r="I264" s="88"/>
      <c r="J264" s="110"/>
      <c r="K264" s="1068"/>
      <c r="L264" s="1068"/>
      <c r="M264" s="1068"/>
      <c r="N264" s="1068"/>
      <c r="O264" s="1068"/>
      <c r="P264" s="1068"/>
      <c r="Q264" s="1068"/>
      <c r="R264" s="1068"/>
      <c r="S264" s="1068"/>
      <c r="T264" s="1068"/>
      <c r="U264" s="1068"/>
      <c r="V264" s="1068"/>
      <c r="W264" s="1068"/>
      <c r="X264" s="1068"/>
      <c r="Y264" s="1068"/>
      <c r="Z264" s="1068"/>
      <c r="AA264" s="1068"/>
      <c r="AB264" s="1068"/>
      <c r="AC264" s="1068"/>
      <c r="AD264" s="1068"/>
      <c r="AE264" s="1068"/>
      <c r="AF264" s="1068"/>
      <c r="AG264" s="1068"/>
      <c r="AH264" s="1068"/>
      <c r="AI264" s="1068"/>
      <c r="AJ264" s="1068"/>
      <c r="AK264" s="1068"/>
      <c r="AL264" s="1068"/>
      <c r="AM264" s="106"/>
      <c r="AN264" s="80"/>
    </row>
    <row r="265" spans="3:40" ht="14.25" hidden="1" outlineLevel="1" thickBot="1">
      <c r="C265" t="str">
        <f t="shared" si="5"/>
        <v>－</v>
      </c>
      <c r="E265" s="80"/>
      <c r="F265" s="105"/>
      <c r="G265" s="88"/>
      <c r="H265" s="88"/>
      <c r="I265" s="88"/>
      <c r="J265" s="88"/>
      <c r="K265" s="644"/>
      <c r="L265" s="644"/>
      <c r="M265" s="644"/>
      <c r="N265" s="644"/>
      <c r="O265" s="644"/>
      <c r="P265" s="644"/>
      <c r="Q265" s="644"/>
      <c r="R265" s="644"/>
      <c r="S265" s="644"/>
      <c r="T265" s="644"/>
      <c r="U265" s="644"/>
      <c r="V265" s="644"/>
      <c r="W265" s="644"/>
      <c r="X265" s="644"/>
      <c r="Y265" s="644"/>
      <c r="Z265" s="644"/>
      <c r="AA265" s="644"/>
      <c r="AB265" s="644"/>
      <c r="AC265" s="644"/>
      <c r="AD265" s="644"/>
      <c r="AE265" s="644"/>
      <c r="AF265" s="644"/>
      <c r="AG265" s="644"/>
      <c r="AH265" s="644"/>
      <c r="AI265" s="644"/>
      <c r="AJ265" s="644"/>
      <c r="AK265" s="644"/>
      <c r="AL265" s="644"/>
      <c r="AM265" s="106"/>
      <c r="AN265" s="80"/>
    </row>
    <row r="266" spans="3:40" ht="14.25" hidden="1" outlineLevel="1" thickBot="1">
      <c r="C266" t="str">
        <f t="shared" si="5"/>
        <v>－</v>
      </c>
      <c r="E266" s="80"/>
      <c r="F266" s="105"/>
      <c r="G266" s="88"/>
      <c r="H266" s="88"/>
      <c r="I266" s="88"/>
      <c r="J266" s="110" t="s">
        <v>239</v>
      </c>
      <c r="K266" s="1042" t="s">
        <v>1094</v>
      </c>
      <c r="L266" s="1068"/>
      <c r="M266" s="1068"/>
      <c r="N266" s="1068"/>
      <c r="O266" s="1068"/>
      <c r="P266" s="1068"/>
      <c r="Q266" s="1068"/>
      <c r="R266" s="1068"/>
      <c r="S266" s="1068"/>
      <c r="T266" s="1068"/>
      <c r="U266" s="1068"/>
      <c r="V266" s="1068"/>
      <c r="W266" s="1068"/>
      <c r="X266" s="1068"/>
      <c r="Y266" s="1068"/>
      <c r="Z266" s="1068"/>
      <c r="AA266" s="1068"/>
      <c r="AB266" s="1068"/>
      <c r="AC266" s="1068"/>
      <c r="AD266" s="1068"/>
      <c r="AE266" s="1068"/>
      <c r="AF266" s="1068"/>
      <c r="AG266" s="1068"/>
      <c r="AH266" s="1068"/>
      <c r="AI266" s="1068"/>
      <c r="AJ266" s="1068"/>
      <c r="AK266" s="1068"/>
      <c r="AL266" s="1068"/>
      <c r="AM266" s="106"/>
      <c r="AN266" s="80"/>
    </row>
    <row r="267" spans="3:40" ht="14.25" hidden="1" outlineLevel="1" thickBot="1">
      <c r="C267" t="str">
        <f t="shared" si="5"/>
        <v>－</v>
      </c>
      <c r="E267" s="80"/>
      <c r="F267" s="105"/>
      <c r="G267" s="88"/>
      <c r="H267" s="88"/>
      <c r="I267" s="88"/>
      <c r="J267" s="110"/>
      <c r="K267" s="1068"/>
      <c r="L267" s="1068"/>
      <c r="M267" s="1068"/>
      <c r="N267" s="1068"/>
      <c r="O267" s="1068"/>
      <c r="P267" s="1068"/>
      <c r="Q267" s="1068"/>
      <c r="R267" s="1068"/>
      <c r="S267" s="1068"/>
      <c r="T267" s="1068"/>
      <c r="U267" s="1068"/>
      <c r="V267" s="1068"/>
      <c r="W267" s="1068"/>
      <c r="X267" s="1068"/>
      <c r="Y267" s="1068"/>
      <c r="Z267" s="1068"/>
      <c r="AA267" s="1068"/>
      <c r="AB267" s="1068"/>
      <c r="AC267" s="1068"/>
      <c r="AD267" s="1068"/>
      <c r="AE267" s="1068"/>
      <c r="AF267" s="1068"/>
      <c r="AG267" s="1068"/>
      <c r="AH267" s="1068"/>
      <c r="AI267" s="1068"/>
      <c r="AJ267" s="1068"/>
      <c r="AK267" s="1068"/>
      <c r="AL267" s="1068"/>
      <c r="AM267" s="106"/>
      <c r="AN267" s="80"/>
    </row>
    <row r="268" spans="3:40" ht="14.25" hidden="1" outlineLevel="1" thickBot="1">
      <c r="C268" t="str">
        <f t="shared" si="5"/>
        <v>－</v>
      </c>
      <c r="E268" s="80"/>
      <c r="F268" s="105"/>
      <c r="G268" s="88"/>
      <c r="H268" s="88"/>
      <c r="I268" s="88"/>
      <c r="J268" s="88"/>
      <c r="K268" s="1068"/>
      <c r="L268" s="1068"/>
      <c r="M268" s="1068"/>
      <c r="N268" s="1068"/>
      <c r="O268" s="1068"/>
      <c r="P268" s="1068"/>
      <c r="Q268" s="1068"/>
      <c r="R268" s="1068"/>
      <c r="S268" s="1068"/>
      <c r="T268" s="1068"/>
      <c r="U268" s="1068"/>
      <c r="V268" s="1068"/>
      <c r="W268" s="1068"/>
      <c r="X268" s="1068"/>
      <c r="Y268" s="1068"/>
      <c r="Z268" s="1068"/>
      <c r="AA268" s="1068"/>
      <c r="AB268" s="1068"/>
      <c r="AC268" s="1068"/>
      <c r="AD268" s="1068"/>
      <c r="AE268" s="1068"/>
      <c r="AF268" s="1068"/>
      <c r="AG268" s="1068"/>
      <c r="AH268" s="1068"/>
      <c r="AI268" s="1068"/>
      <c r="AJ268" s="1068"/>
      <c r="AK268" s="1068"/>
      <c r="AL268" s="1068"/>
      <c r="AM268" s="106"/>
      <c r="AN268" s="80"/>
    </row>
    <row r="269" spans="3:40" ht="14.25" hidden="1" outlineLevel="1" thickBot="1">
      <c r="C269" t="str">
        <f t="shared" si="5"/>
        <v>－</v>
      </c>
      <c r="E269" s="80"/>
      <c r="F269" s="105"/>
      <c r="G269" s="88"/>
      <c r="H269" s="88"/>
      <c r="I269" s="88"/>
      <c r="J269" s="110" t="s">
        <v>240</v>
      </c>
      <c r="K269" s="1042" t="s">
        <v>1093</v>
      </c>
      <c r="L269" s="1068"/>
      <c r="M269" s="1068"/>
      <c r="N269" s="1068"/>
      <c r="O269" s="1068"/>
      <c r="P269" s="1068"/>
      <c r="Q269" s="1068"/>
      <c r="R269" s="1068"/>
      <c r="S269" s="1068"/>
      <c r="T269" s="1068"/>
      <c r="U269" s="1068"/>
      <c r="V269" s="1068"/>
      <c r="W269" s="1068"/>
      <c r="X269" s="1068"/>
      <c r="Y269" s="1068"/>
      <c r="Z269" s="1068"/>
      <c r="AA269" s="1068"/>
      <c r="AB269" s="1068"/>
      <c r="AC269" s="1068"/>
      <c r="AD269" s="1068"/>
      <c r="AE269" s="1068"/>
      <c r="AF269" s="1068"/>
      <c r="AG269" s="1068"/>
      <c r="AH269" s="1068"/>
      <c r="AI269" s="1068"/>
      <c r="AJ269" s="1068"/>
      <c r="AK269" s="1068"/>
      <c r="AL269" s="1068"/>
      <c r="AM269" s="106"/>
      <c r="AN269" s="80"/>
    </row>
    <row r="270" spans="3:40" ht="14.25" hidden="1" outlineLevel="1" thickBot="1">
      <c r="C270" t="str">
        <f t="shared" si="5"/>
        <v>－</v>
      </c>
      <c r="E270" s="80"/>
      <c r="F270" s="105"/>
      <c r="G270" s="88"/>
      <c r="H270" s="88"/>
      <c r="I270" s="88"/>
      <c r="J270" s="110"/>
      <c r="K270" s="1068"/>
      <c r="L270" s="1068"/>
      <c r="M270" s="1068"/>
      <c r="N270" s="1068"/>
      <c r="O270" s="1068"/>
      <c r="P270" s="1068"/>
      <c r="Q270" s="1068"/>
      <c r="R270" s="1068"/>
      <c r="S270" s="1068"/>
      <c r="T270" s="1068"/>
      <c r="U270" s="1068"/>
      <c r="V270" s="1068"/>
      <c r="W270" s="1068"/>
      <c r="X270" s="1068"/>
      <c r="Y270" s="1068"/>
      <c r="Z270" s="1068"/>
      <c r="AA270" s="1068"/>
      <c r="AB270" s="1068"/>
      <c r="AC270" s="1068"/>
      <c r="AD270" s="1068"/>
      <c r="AE270" s="1068"/>
      <c r="AF270" s="1068"/>
      <c r="AG270" s="1068"/>
      <c r="AH270" s="1068"/>
      <c r="AI270" s="1068"/>
      <c r="AJ270" s="1068"/>
      <c r="AK270" s="1068"/>
      <c r="AL270" s="1068"/>
      <c r="AM270" s="106"/>
      <c r="AN270" s="80"/>
    </row>
    <row r="271" spans="3:40" ht="14.25" hidden="1" outlineLevel="1" thickBot="1">
      <c r="C271" t="str">
        <f t="shared" si="5"/>
        <v>－</v>
      </c>
      <c r="E271" s="80"/>
      <c r="F271" s="105"/>
      <c r="G271" s="88"/>
      <c r="H271" s="88"/>
      <c r="I271" s="88"/>
      <c r="J271" s="110"/>
      <c r="K271" s="1068"/>
      <c r="L271" s="1068"/>
      <c r="M271" s="1068"/>
      <c r="N271" s="1068"/>
      <c r="O271" s="1068"/>
      <c r="P271" s="1068"/>
      <c r="Q271" s="1068"/>
      <c r="R271" s="1068"/>
      <c r="S271" s="1068"/>
      <c r="T271" s="1068"/>
      <c r="U271" s="1068"/>
      <c r="V271" s="1068"/>
      <c r="W271" s="1068"/>
      <c r="X271" s="1068"/>
      <c r="Y271" s="1068"/>
      <c r="Z271" s="1068"/>
      <c r="AA271" s="1068"/>
      <c r="AB271" s="1068"/>
      <c r="AC271" s="1068"/>
      <c r="AD271" s="1068"/>
      <c r="AE271" s="1068"/>
      <c r="AF271" s="1068"/>
      <c r="AG271" s="1068"/>
      <c r="AH271" s="1068"/>
      <c r="AI271" s="1068"/>
      <c r="AJ271" s="1068"/>
      <c r="AK271" s="1068"/>
      <c r="AL271" s="1068"/>
      <c r="AM271" s="106"/>
      <c r="AN271" s="80"/>
    </row>
    <row r="272" spans="3:40" ht="14.25" hidden="1" outlineLevel="1" thickBot="1">
      <c r="C272" t="str">
        <f t="shared" si="5"/>
        <v>－</v>
      </c>
      <c r="E272" s="80"/>
      <c r="F272" s="105"/>
      <c r="G272" s="88"/>
      <c r="H272" s="88"/>
      <c r="I272" s="88"/>
      <c r="J272" s="110" t="s">
        <v>243</v>
      </c>
      <c r="K272" s="1042" t="s">
        <v>1092</v>
      </c>
      <c r="L272" s="1091"/>
      <c r="M272" s="1091"/>
      <c r="N272" s="1091"/>
      <c r="O272" s="1091"/>
      <c r="P272" s="1091"/>
      <c r="Q272" s="1091"/>
      <c r="R272" s="1091"/>
      <c r="S272" s="1091"/>
      <c r="T272" s="1091"/>
      <c r="U272" s="1091"/>
      <c r="V272" s="1091"/>
      <c r="W272" s="1091"/>
      <c r="X272" s="1091"/>
      <c r="Y272" s="1091"/>
      <c r="Z272" s="1091"/>
      <c r="AA272" s="1091"/>
      <c r="AB272" s="1091"/>
      <c r="AC272" s="1091"/>
      <c r="AD272" s="1091"/>
      <c r="AE272" s="1091"/>
      <c r="AF272" s="1091"/>
      <c r="AG272" s="1091"/>
      <c r="AH272" s="1091"/>
      <c r="AI272" s="1091"/>
      <c r="AJ272" s="1091"/>
      <c r="AK272" s="1091"/>
      <c r="AL272" s="1091"/>
      <c r="AM272" s="106"/>
      <c r="AN272" s="80"/>
    </row>
    <row r="273" spans="3:44" ht="14.25" hidden="1" outlineLevel="1" thickBot="1">
      <c r="C273" t="str">
        <f t="shared" si="5"/>
        <v>－</v>
      </c>
      <c r="E273" s="80"/>
      <c r="F273" s="105"/>
      <c r="G273" s="88"/>
      <c r="H273" s="88"/>
      <c r="I273" s="88"/>
      <c r="J273" s="88"/>
      <c r="K273" s="1091"/>
      <c r="L273" s="1091"/>
      <c r="M273" s="1091"/>
      <c r="N273" s="1091"/>
      <c r="O273" s="1091"/>
      <c r="P273" s="1091"/>
      <c r="Q273" s="1091"/>
      <c r="R273" s="1091"/>
      <c r="S273" s="1091"/>
      <c r="T273" s="1091"/>
      <c r="U273" s="1091"/>
      <c r="V273" s="1091"/>
      <c r="W273" s="1091"/>
      <c r="X273" s="1091"/>
      <c r="Y273" s="1091"/>
      <c r="Z273" s="1091"/>
      <c r="AA273" s="1091"/>
      <c r="AB273" s="1091"/>
      <c r="AC273" s="1091"/>
      <c r="AD273" s="1091"/>
      <c r="AE273" s="1091"/>
      <c r="AF273" s="1091"/>
      <c r="AG273" s="1091"/>
      <c r="AH273" s="1091"/>
      <c r="AI273" s="1091"/>
      <c r="AJ273" s="1091"/>
      <c r="AK273" s="1091"/>
      <c r="AL273" s="1091"/>
      <c r="AM273" s="106"/>
      <c r="AN273" s="80"/>
    </row>
    <row r="274" spans="3:44" ht="14.25" hidden="1" outlineLevel="1" thickBot="1">
      <c r="C274" t="str">
        <f t="shared" si="5"/>
        <v>－</v>
      </c>
      <c r="E274" s="80"/>
      <c r="F274" s="105"/>
      <c r="G274" s="88"/>
      <c r="H274" s="88"/>
      <c r="I274" s="88"/>
      <c r="J274" s="88"/>
      <c r="K274" s="1091"/>
      <c r="L274" s="1091"/>
      <c r="M274" s="1091"/>
      <c r="N274" s="1091"/>
      <c r="O274" s="1091"/>
      <c r="P274" s="1091"/>
      <c r="Q274" s="1091"/>
      <c r="R274" s="1091"/>
      <c r="S274" s="1091"/>
      <c r="T274" s="1091"/>
      <c r="U274" s="1091"/>
      <c r="V274" s="1091"/>
      <c r="W274" s="1091"/>
      <c r="X274" s="1091"/>
      <c r="Y274" s="1091"/>
      <c r="Z274" s="1091"/>
      <c r="AA274" s="1091"/>
      <c r="AB274" s="1091"/>
      <c r="AC274" s="1091"/>
      <c r="AD274" s="1091"/>
      <c r="AE274" s="1091"/>
      <c r="AF274" s="1091"/>
      <c r="AG274" s="1091"/>
      <c r="AH274" s="1091"/>
      <c r="AI274" s="1091"/>
      <c r="AJ274" s="1091"/>
      <c r="AK274" s="1091"/>
      <c r="AL274" s="1091"/>
      <c r="AM274" s="106"/>
      <c r="AN274" s="80"/>
    </row>
    <row r="275" spans="3:44" ht="14.25" hidden="1" outlineLevel="1" thickBot="1">
      <c r="C275" t="str">
        <f t="shared" si="5"/>
        <v>－</v>
      </c>
      <c r="E275" s="80"/>
      <c r="F275" s="107"/>
      <c r="G275" s="108"/>
      <c r="H275" s="108"/>
      <c r="I275" s="108"/>
      <c r="J275" s="108"/>
      <c r="K275" s="1092"/>
      <c r="L275" s="1092"/>
      <c r="M275" s="1092"/>
      <c r="N275" s="1092"/>
      <c r="O275" s="1092"/>
      <c r="P275" s="1092"/>
      <c r="Q275" s="1092"/>
      <c r="R275" s="1092"/>
      <c r="S275" s="1092"/>
      <c r="T275" s="1092"/>
      <c r="U275" s="1092"/>
      <c r="V275" s="1092"/>
      <c r="W275" s="1092"/>
      <c r="X275" s="1092"/>
      <c r="Y275" s="1092"/>
      <c r="Z275" s="1092"/>
      <c r="AA275" s="1092"/>
      <c r="AB275" s="1092"/>
      <c r="AC275" s="1092"/>
      <c r="AD275" s="1092"/>
      <c r="AE275" s="1092"/>
      <c r="AF275" s="1092"/>
      <c r="AG275" s="1092"/>
      <c r="AH275" s="1092"/>
      <c r="AI275" s="1092"/>
      <c r="AJ275" s="1092"/>
      <c r="AK275" s="1092"/>
      <c r="AL275" s="1092"/>
      <c r="AM275" s="109"/>
      <c r="AN275" s="80"/>
    </row>
    <row r="276" spans="3:44" ht="14.25" hidden="1" outlineLevel="1" thickBot="1">
      <c r="C276" t="str">
        <f t="shared" si="5"/>
        <v>－</v>
      </c>
    </row>
    <row r="277" spans="3:44" ht="14.25" hidden="1" outlineLevel="1" thickBot="1">
      <c r="C277" s="96" t="str">
        <f>C$24</f>
        <v>－</v>
      </c>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R277" t="s">
        <v>246</v>
      </c>
    </row>
    <row r="278" spans="3:44" ht="14.25" hidden="1" outlineLevel="1" thickBot="1">
      <c r="C278" t="str">
        <f t="shared" ref="C278:C340" si="6">C$24</f>
        <v>－</v>
      </c>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99" t="s">
        <v>244</v>
      </c>
    </row>
    <row r="279" spans="3:44" ht="14.25" hidden="1" outlineLevel="1" thickBot="1">
      <c r="C279" t="str">
        <f t="shared" si="6"/>
        <v>－</v>
      </c>
      <c r="E279" s="80"/>
      <c r="F279" s="1029" t="s">
        <v>55</v>
      </c>
      <c r="G279" s="1030"/>
      <c r="H279" s="1030"/>
      <c r="I279" s="1030"/>
      <c r="J279" s="1030" t="s">
        <v>105</v>
      </c>
      <c r="K279" s="1031"/>
      <c r="L279" s="1032">
        <f>①入力票!E32</f>
        <v>0</v>
      </c>
      <c r="M279" s="1032"/>
      <c r="N279" s="1032"/>
      <c r="O279" s="1032"/>
      <c r="P279" s="1032"/>
      <c r="Q279" s="1032"/>
      <c r="R279" s="1032"/>
      <c r="S279" s="1032"/>
      <c r="T279" s="1032"/>
      <c r="U279" s="1032"/>
      <c r="V279" s="1032"/>
      <c r="W279" s="1032"/>
      <c r="X279" s="1032"/>
      <c r="Y279" s="1032"/>
      <c r="Z279" s="1032"/>
      <c r="AA279" s="1032"/>
      <c r="AB279" s="1032"/>
      <c r="AC279" s="1032"/>
      <c r="AD279" s="1032"/>
      <c r="AE279" s="1032"/>
      <c r="AF279" s="1032"/>
      <c r="AG279" s="1032"/>
      <c r="AH279" s="1032"/>
      <c r="AI279" s="1032"/>
      <c r="AJ279" s="1032"/>
      <c r="AK279" s="1032"/>
      <c r="AL279" s="1032"/>
      <c r="AM279" s="1032"/>
      <c r="AN279" s="80"/>
      <c r="AR279" t="s">
        <v>464</v>
      </c>
    </row>
    <row r="280" spans="3:44" ht="14.25" hidden="1" outlineLevel="1" thickBot="1">
      <c r="C280" t="str">
        <f t="shared" si="6"/>
        <v>－</v>
      </c>
      <c r="E280" s="80"/>
      <c r="F280" s="100"/>
      <c r="G280" s="100"/>
      <c r="H280" s="100"/>
      <c r="I280" s="100"/>
      <c r="J280" s="100"/>
      <c r="K280" s="100"/>
      <c r="L280" s="1033" t="s">
        <v>228</v>
      </c>
      <c r="M280" s="1033"/>
      <c r="N280" s="1033"/>
      <c r="O280" s="1033"/>
      <c r="P280" s="1033"/>
      <c r="Q280" s="1033"/>
      <c r="R280" s="1033"/>
      <c r="S280" s="1033"/>
      <c r="T280" s="1033"/>
      <c r="U280" s="1033"/>
      <c r="V280" s="1033"/>
      <c r="W280" s="1033"/>
      <c r="X280" s="1033"/>
      <c r="Y280" s="1033"/>
      <c r="Z280" s="1033"/>
      <c r="AA280" s="1033"/>
      <c r="AB280" s="1033"/>
      <c r="AC280" s="1033"/>
      <c r="AD280" s="1033"/>
      <c r="AE280" s="1033"/>
      <c r="AF280" s="1033"/>
      <c r="AG280" s="1033"/>
      <c r="AH280" s="1033"/>
      <c r="AI280" s="1033"/>
      <c r="AJ280" s="1033"/>
      <c r="AK280" s="1033"/>
      <c r="AL280" s="1033"/>
      <c r="AM280" s="1033"/>
      <c r="AN280" s="80"/>
    </row>
    <row r="281" spans="3:44" ht="14.25" hidden="1" outlineLevel="1" thickBot="1">
      <c r="C281" t="str">
        <f t="shared" si="6"/>
        <v>－</v>
      </c>
      <c r="E281" s="80"/>
      <c r="F281" s="1086" t="s">
        <v>229</v>
      </c>
      <c r="G281" s="1087"/>
      <c r="H281" s="1087"/>
      <c r="I281" s="1087"/>
      <c r="J281" s="1087"/>
      <c r="K281" s="1087"/>
      <c r="L281" s="1087"/>
      <c r="M281" s="1087"/>
      <c r="N281" s="1087"/>
      <c r="O281" s="1087"/>
      <c r="P281" s="1087"/>
      <c r="Q281" s="1087"/>
      <c r="R281" s="1087"/>
      <c r="S281" s="1087"/>
      <c r="T281" s="1087"/>
      <c r="U281" s="1087"/>
      <c r="V281" s="1087"/>
      <c r="W281" s="1087"/>
      <c r="X281" s="1087"/>
      <c r="Y281" s="1087"/>
      <c r="Z281" s="1087"/>
      <c r="AA281" s="1087"/>
      <c r="AB281" s="1087"/>
      <c r="AC281" s="1087"/>
      <c r="AD281" s="1087"/>
      <c r="AE281" s="1087"/>
      <c r="AF281" s="1087"/>
      <c r="AG281" s="1087"/>
      <c r="AH281" s="1087"/>
      <c r="AI281" s="1087"/>
      <c r="AJ281" s="1087"/>
      <c r="AK281" s="1087"/>
      <c r="AL281" s="1087"/>
      <c r="AM281" s="1088"/>
      <c r="AN281" s="80"/>
    </row>
    <row r="282" spans="3:44" ht="14.25" hidden="1" outlineLevel="1" thickBot="1">
      <c r="C282" t="str">
        <f t="shared" si="6"/>
        <v>－</v>
      </c>
      <c r="E282" s="80"/>
      <c r="F282" s="101"/>
      <c r="G282" s="102" t="s">
        <v>230</v>
      </c>
      <c r="H282" s="103"/>
      <c r="I282" s="103"/>
      <c r="J282" s="103"/>
      <c r="K282" s="103"/>
      <c r="L282" s="103"/>
      <c r="M282" s="103"/>
      <c r="N282" s="103"/>
      <c r="O282" s="103"/>
      <c r="P282" s="103"/>
      <c r="Q282" s="103"/>
      <c r="R282" s="103"/>
      <c r="S282" s="103"/>
      <c r="T282" s="103"/>
      <c r="U282" s="103"/>
      <c r="V282" s="103"/>
      <c r="W282" s="103"/>
      <c r="X282" s="103"/>
      <c r="Y282" s="103"/>
      <c r="Z282" s="103"/>
      <c r="AA282" s="103"/>
      <c r="AB282" s="103"/>
      <c r="AC282" s="103"/>
      <c r="AD282" s="103"/>
      <c r="AE282" s="103"/>
      <c r="AF282" s="103"/>
      <c r="AG282" s="103"/>
      <c r="AH282" s="103"/>
      <c r="AI282" s="103"/>
      <c r="AJ282" s="103"/>
      <c r="AK282" s="103"/>
      <c r="AL282" s="103"/>
      <c r="AM282" s="104"/>
      <c r="AN282" s="80"/>
    </row>
    <row r="283" spans="3:44" ht="14.25" hidden="1" outlineLevel="1" thickBot="1">
      <c r="C283" t="str">
        <f t="shared" si="6"/>
        <v>－</v>
      </c>
      <c r="E283" s="80"/>
      <c r="F283" s="105"/>
      <c r="G283" s="1089">
        <f>①入力票!E33</f>
        <v>0</v>
      </c>
      <c r="H283" s="1068"/>
      <c r="I283" s="1068"/>
      <c r="J283" s="1068"/>
      <c r="K283" s="1068"/>
      <c r="L283" s="1068"/>
      <c r="M283" s="1068"/>
      <c r="N283" s="1068"/>
      <c r="O283" s="1068"/>
      <c r="P283" s="1068"/>
      <c r="Q283" s="1068"/>
      <c r="R283" s="1068"/>
      <c r="S283" s="1068"/>
      <c r="T283" s="1068"/>
      <c r="U283" s="1068"/>
      <c r="V283" s="1068"/>
      <c r="W283" s="1068"/>
      <c r="X283" s="1068"/>
      <c r="Y283" s="1068"/>
      <c r="Z283" s="1068"/>
      <c r="AA283" s="1068"/>
      <c r="AB283" s="1068"/>
      <c r="AC283" s="1068"/>
      <c r="AD283" s="1068"/>
      <c r="AE283" s="1068"/>
      <c r="AF283" s="1068"/>
      <c r="AG283" s="1068"/>
      <c r="AH283" s="1068"/>
      <c r="AI283" s="1068"/>
      <c r="AJ283" s="1068"/>
      <c r="AK283" s="1068"/>
      <c r="AL283" s="1068"/>
      <c r="AM283" s="106"/>
      <c r="AN283" s="80"/>
      <c r="AR283" t="s">
        <v>464</v>
      </c>
    </row>
    <row r="284" spans="3:44" ht="14.25" hidden="1" outlineLevel="1" thickBot="1">
      <c r="C284" t="str">
        <f t="shared" si="6"/>
        <v>－</v>
      </c>
      <c r="E284" s="80"/>
      <c r="F284" s="105"/>
      <c r="G284" s="1068"/>
      <c r="H284" s="1068"/>
      <c r="I284" s="1068"/>
      <c r="J284" s="1068"/>
      <c r="K284" s="1068"/>
      <c r="L284" s="1068"/>
      <c r="M284" s="1068"/>
      <c r="N284" s="1068"/>
      <c r="O284" s="1068"/>
      <c r="P284" s="1068"/>
      <c r="Q284" s="1068"/>
      <c r="R284" s="1068"/>
      <c r="S284" s="1068"/>
      <c r="T284" s="1068"/>
      <c r="U284" s="1068"/>
      <c r="V284" s="1068"/>
      <c r="W284" s="1068"/>
      <c r="X284" s="1068"/>
      <c r="Y284" s="1068"/>
      <c r="Z284" s="1068"/>
      <c r="AA284" s="1068"/>
      <c r="AB284" s="1068"/>
      <c r="AC284" s="1068"/>
      <c r="AD284" s="1068"/>
      <c r="AE284" s="1068"/>
      <c r="AF284" s="1068"/>
      <c r="AG284" s="1068"/>
      <c r="AH284" s="1068"/>
      <c r="AI284" s="1068"/>
      <c r="AJ284" s="1068"/>
      <c r="AK284" s="1068"/>
      <c r="AL284" s="1068"/>
      <c r="AM284" s="106"/>
      <c r="AN284" s="80"/>
    </row>
    <row r="285" spans="3:44" ht="14.25" hidden="1" outlineLevel="1" thickBot="1">
      <c r="C285" t="str">
        <f t="shared" si="6"/>
        <v>－</v>
      </c>
      <c r="E285" s="80"/>
      <c r="F285" s="105"/>
      <c r="G285" s="1068"/>
      <c r="H285" s="1068"/>
      <c r="I285" s="1068"/>
      <c r="J285" s="1068"/>
      <c r="K285" s="1068"/>
      <c r="L285" s="1068"/>
      <c r="M285" s="1068"/>
      <c r="N285" s="1068"/>
      <c r="O285" s="1068"/>
      <c r="P285" s="1068"/>
      <c r="Q285" s="1068"/>
      <c r="R285" s="1068"/>
      <c r="S285" s="1068"/>
      <c r="T285" s="1068"/>
      <c r="U285" s="1068"/>
      <c r="V285" s="1068"/>
      <c r="W285" s="1068"/>
      <c r="X285" s="1068"/>
      <c r="Y285" s="1068"/>
      <c r="Z285" s="1068"/>
      <c r="AA285" s="1068"/>
      <c r="AB285" s="1068"/>
      <c r="AC285" s="1068"/>
      <c r="AD285" s="1068"/>
      <c r="AE285" s="1068"/>
      <c r="AF285" s="1068"/>
      <c r="AG285" s="1068"/>
      <c r="AH285" s="1068"/>
      <c r="AI285" s="1068"/>
      <c r="AJ285" s="1068"/>
      <c r="AK285" s="1068"/>
      <c r="AL285" s="1068"/>
      <c r="AM285" s="106"/>
      <c r="AN285" s="80"/>
    </row>
    <row r="286" spans="3:44" ht="14.25" hidden="1" outlineLevel="1" thickBot="1">
      <c r="C286" t="str">
        <f t="shared" si="6"/>
        <v>－</v>
      </c>
      <c r="E286" s="80"/>
      <c r="F286" s="105"/>
      <c r="G286" s="1068"/>
      <c r="H286" s="1068"/>
      <c r="I286" s="1068"/>
      <c r="J286" s="1068"/>
      <c r="K286" s="1068"/>
      <c r="L286" s="1068"/>
      <c r="M286" s="1068"/>
      <c r="N286" s="1068"/>
      <c r="O286" s="1068"/>
      <c r="P286" s="1068"/>
      <c r="Q286" s="1068"/>
      <c r="R286" s="1068"/>
      <c r="S286" s="1068"/>
      <c r="T286" s="1068"/>
      <c r="U286" s="1068"/>
      <c r="V286" s="1068"/>
      <c r="W286" s="1068"/>
      <c r="X286" s="1068"/>
      <c r="Y286" s="1068"/>
      <c r="Z286" s="1068"/>
      <c r="AA286" s="1068"/>
      <c r="AB286" s="1068"/>
      <c r="AC286" s="1068"/>
      <c r="AD286" s="1068"/>
      <c r="AE286" s="1068"/>
      <c r="AF286" s="1068"/>
      <c r="AG286" s="1068"/>
      <c r="AH286" s="1068"/>
      <c r="AI286" s="1068"/>
      <c r="AJ286" s="1068"/>
      <c r="AK286" s="1068"/>
      <c r="AL286" s="1068"/>
      <c r="AM286" s="106"/>
      <c r="AN286" s="80"/>
    </row>
    <row r="287" spans="3:44" ht="14.25" hidden="1" outlineLevel="1" thickBot="1">
      <c r="C287" t="str">
        <f t="shared" si="6"/>
        <v>－</v>
      </c>
      <c r="E287" s="80"/>
      <c r="F287" s="105"/>
      <c r="G287" s="1068"/>
      <c r="H287" s="1068"/>
      <c r="I287" s="1068"/>
      <c r="J287" s="1068"/>
      <c r="K287" s="1068"/>
      <c r="L287" s="1068"/>
      <c r="M287" s="1068"/>
      <c r="N287" s="1068"/>
      <c r="O287" s="1068"/>
      <c r="P287" s="1068"/>
      <c r="Q287" s="1068"/>
      <c r="R287" s="1068"/>
      <c r="S287" s="1068"/>
      <c r="T287" s="1068"/>
      <c r="U287" s="1068"/>
      <c r="V287" s="1068"/>
      <c r="W287" s="1068"/>
      <c r="X287" s="1068"/>
      <c r="Y287" s="1068"/>
      <c r="Z287" s="1068"/>
      <c r="AA287" s="1068"/>
      <c r="AB287" s="1068"/>
      <c r="AC287" s="1068"/>
      <c r="AD287" s="1068"/>
      <c r="AE287" s="1068"/>
      <c r="AF287" s="1068"/>
      <c r="AG287" s="1068"/>
      <c r="AH287" s="1068"/>
      <c r="AI287" s="1068"/>
      <c r="AJ287" s="1068"/>
      <c r="AK287" s="1068"/>
      <c r="AL287" s="1068"/>
      <c r="AM287" s="106"/>
      <c r="AN287" s="80"/>
    </row>
    <row r="288" spans="3:44" ht="14.25" hidden="1" outlineLevel="1" thickBot="1">
      <c r="C288" t="str">
        <f t="shared" si="6"/>
        <v>－</v>
      </c>
      <c r="E288" s="80"/>
      <c r="F288" s="105"/>
      <c r="G288" s="1068"/>
      <c r="H288" s="1068"/>
      <c r="I288" s="1068"/>
      <c r="J288" s="1068"/>
      <c r="K288" s="1068"/>
      <c r="L288" s="1068"/>
      <c r="M288" s="1068"/>
      <c r="N288" s="1068"/>
      <c r="O288" s="1068"/>
      <c r="P288" s="1068"/>
      <c r="Q288" s="1068"/>
      <c r="R288" s="1068"/>
      <c r="S288" s="1068"/>
      <c r="T288" s="1068"/>
      <c r="U288" s="1068"/>
      <c r="V288" s="1068"/>
      <c r="W288" s="1068"/>
      <c r="X288" s="1068"/>
      <c r="Y288" s="1068"/>
      <c r="Z288" s="1068"/>
      <c r="AA288" s="1068"/>
      <c r="AB288" s="1068"/>
      <c r="AC288" s="1068"/>
      <c r="AD288" s="1068"/>
      <c r="AE288" s="1068"/>
      <c r="AF288" s="1068"/>
      <c r="AG288" s="1068"/>
      <c r="AH288" s="1068"/>
      <c r="AI288" s="1068"/>
      <c r="AJ288" s="1068"/>
      <c r="AK288" s="1068"/>
      <c r="AL288" s="1068"/>
      <c r="AM288" s="106"/>
      <c r="AN288" s="80"/>
    </row>
    <row r="289" spans="3:44" ht="14.25" hidden="1" outlineLevel="1" thickBot="1">
      <c r="C289" t="str">
        <f t="shared" si="6"/>
        <v>－</v>
      </c>
      <c r="E289" s="80"/>
      <c r="F289" s="105"/>
      <c r="G289" s="1068"/>
      <c r="H289" s="1068"/>
      <c r="I289" s="1068"/>
      <c r="J289" s="1068"/>
      <c r="K289" s="1068"/>
      <c r="L289" s="1068"/>
      <c r="M289" s="1068"/>
      <c r="N289" s="1068"/>
      <c r="O289" s="1068"/>
      <c r="P289" s="1068"/>
      <c r="Q289" s="1068"/>
      <c r="R289" s="1068"/>
      <c r="S289" s="1068"/>
      <c r="T289" s="1068"/>
      <c r="U289" s="1068"/>
      <c r="V289" s="1068"/>
      <c r="W289" s="1068"/>
      <c r="X289" s="1068"/>
      <c r="Y289" s="1068"/>
      <c r="Z289" s="1068"/>
      <c r="AA289" s="1068"/>
      <c r="AB289" s="1068"/>
      <c r="AC289" s="1068"/>
      <c r="AD289" s="1068"/>
      <c r="AE289" s="1068"/>
      <c r="AF289" s="1068"/>
      <c r="AG289" s="1068"/>
      <c r="AH289" s="1068"/>
      <c r="AI289" s="1068"/>
      <c r="AJ289" s="1068"/>
      <c r="AK289" s="1068"/>
      <c r="AL289" s="1068"/>
      <c r="AM289" s="106"/>
      <c r="AN289" s="80"/>
    </row>
    <row r="290" spans="3:44" ht="14.25" hidden="1" outlineLevel="1" thickBot="1">
      <c r="C290" t="str">
        <f t="shared" si="6"/>
        <v>－</v>
      </c>
      <c r="E290" s="80"/>
      <c r="F290" s="105"/>
      <c r="G290" s="33" t="s">
        <v>231</v>
      </c>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K290" s="122"/>
      <c r="AL290" s="122"/>
      <c r="AM290" s="106"/>
      <c r="AN290" s="80"/>
    </row>
    <row r="291" spans="3:44" ht="14.25" hidden="1" outlineLevel="1" thickBot="1">
      <c r="C291" t="str">
        <f t="shared" si="6"/>
        <v>－</v>
      </c>
      <c r="E291" s="80"/>
      <c r="F291" s="105"/>
      <c r="G291" s="1090">
        <f>①入力票!E37</f>
        <v>0</v>
      </c>
      <c r="H291" s="1091"/>
      <c r="I291" s="1091"/>
      <c r="J291" s="1091"/>
      <c r="K291" s="1091"/>
      <c r="L291" s="1091"/>
      <c r="M291" s="1091"/>
      <c r="N291" s="1091"/>
      <c r="O291" s="1091"/>
      <c r="P291" s="1091"/>
      <c r="Q291" s="1091"/>
      <c r="R291" s="1091"/>
      <c r="S291" s="1091"/>
      <c r="T291" s="1091"/>
      <c r="U291" s="1091"/>
      <c r="V291" s="1091"/>
      <c r="W291" s="1091"/>
      <c r="X291" s="1091"/>
      <c r="Y291" s="1091"/>
      <c r="Z291" s="1091"/>
      <c r="AA291" s="1091"/>
      <c r="AB291" s="1091"/>
      <c r="AC291" s="1091"/>
      <c r="AD291" s="1091"/>
      <c r="AE291" s="1091"/>
      <c r="AF291" s="1091"/>
      <c r="AG291" s="1091"/>
      <c r="AH291" s="1091"/>
      <c r="AI291" s="1091"/>
      <c r="AJ291" s="1091"/>
      <c r="AK291" s="1091"/>
      <c r="AL291" s="1091"/>
      <c r="AM291" s="106"/>
      <c r="AN291" s="80"/>
    </row>
    <row r="292" spans="3:44" ht="14.25" hidden="1" outlineLevel="1" thickBot="1">
      <c r="C292" t="str">
        <f t="shared" si="6"/>
        <v>－</v>
      </c>
      <c r="E292" s="80"/>
      <c r="F292" s="105"/>
      <c r="G292" s="1091"/>
      <c r="H292" s="1091"/>
      <c r="I292" s="1091"/>
      <c r="J292" s="1091"/>
      <c r="K292" s="1091"/>
      <c r="L292" s="1091"/>
      <c r="M292" s="1091"/>
      <c r="N292" s="1091"/>
      <c r="O292" s="1091"/>
      <c r="P292" s="1091"/>
      <c r="Q292" s="1091"/>
      <c r="R292" s="1091"/>
      <c r="S292" s="1091"/>
      <c r="T292" s="1091"/>
      <c r="U292" s="1091"/>
      <c r="V292" s="1091"/>
      <c r="W292" s="1091"/>
      <c r="X292" s="1091"/>
      <c r="Y292" s="1091"/>
      <c r="Z292" s="1091"/>
      <c r="AA292" s="1091"/>
      <c r="AB292" s="1091"/>
      <c r="AC292" s="1091"/>
      <c r="AD292" s="1091"/>
      <c r="AE292" s="1091"/>
      <c r="AF292" s="1091"/>
      <c r="AG292" s="1091"/>
      <c r="AH292" s="1091"/>
      <c r="AI292" s="1091"/>
      <c r="AJ292" s="1091"/>
      <c r="AK292" s="1091"/>
      <c r="AL292" s="1091"/>
      <c r="AM292" s="106"/>
      <c r="AN292" s="80"/>
    </row>
    <row r="293" spans="3:44" ht="14.25" hidden="1" outlineLevel="1" thickBot="1">
      <c r="C293" t="str">
        <f t="shared" si="6"/>
        <v>－</v>
      </c>
      <c r="E293" s="80"/>
      <c r="F293" s="105"/>
      <c r="G293" s="1091"/>
      <c r="H293" s="1091"/>
      <c r="I293" s="1091"/>
      <c r="J293" s="1091"/>
      <c r="K293" s="1091"/>
      <c r="L293" s="1091"/>
      <c r="M293" s="1091"/>
      <c r="N293" s="1091"/>
      <c r="O293" s="1091"/>
      <c r="P293" s="1091"/>
      <c r="Q293" s="1091"/>
      <c r="R293" s="1091"/>
      <c r="S293" s="1091"/>
      <c r="T293" s="1091"/>
      <c r="U293" s="1091"/>
      <c r="V293" s="1091"/>
      <c r="W293" s="1091"/>
      <c r="X293" s="1091"/>
      <c r="Y293" s="1091"/>
      <c r="Z293" s="1091"/>
      <c r="AA293" s="1091"/>
      <c r="AB293" s="1091"/>
      <c r="AC293" s="1091"/>
      <c r="AD293" s="1091"/>
      <c r="AE293" s="1091"/>
      <c r="AF293" s="1091"/>
      <c r="AG293" s="1091"/>
      <c r="AH293" s="1091"/>
      <c r="AI293" s="1091"/>
      <c r="AJ293" s="1091"/>
      <c r="AK293" s="1091"/>
      <c r="AL293" s="1091"/>
      <c r="AM293" s="106"/>
      <c r="AN293" s="80"/>
      <c r="AR293" t="s">
        <v>464</v>
      </c>
    </row>
    <row r="294" spans="3:44" ht="14.25" hidden="1" outlineLevel="1" thickBot="1">
      <c r="C294" t="str">
        <f t="shared" si="6"/>
        <v>－</v>
      </c>
      <c r="E294" s="80"/>
      <c r="F294" s="105"/>
      <c r="G294" s="1091"/>
      <c r="H294" s="1091"/>
      <c r="I294" s="1091"/>
      <c r="J294" s="1091"/>
      <c r="K294" s="1091"/>
      <c r="L294" s="1091"/>
      <c r="M294" s="1091"/>
      <c r="N294" s="1091"/>
      <c r="O294" s="1091"/>
      <c r="P294" s="1091"/>
      <c r="Q294" s="1091"/>
      <c r="R294" s="1091"/>
      <c r="S294" s="1091"/>
      <c r="T294" s="1091"/>
      <c r="U294" s="1091"/>
      <c r="V294" s="1091"/>
      <c r="W294" s="1091"/>
      <c r="X294" s="1091"/>
      <c r="Y294" s="1091"/>
      <c r="Z294" s="1091"/>
      <c r="AA294" s="1091"/>
      <c r="AB294" s="1091"/>
      <c r="AC294" s="1091"/>
      <c r="AD294" s="1091"/>
      <c r="AE294" s="1091"/>
      <c r="AF294" s="1091"/>
      <c r="AG294" s="1091"/>
      <c r="AH294" s="1091"/>
      <c r="AI294" s="1091"/>
      <c r="AJ294" s="1091"/>
      <c r="AK294" s="1091"/>
      <c r="AL294" s="1091"/>
      <c r="AM294" s="106"/>
      <c r="AN294" s="80"/>
    </row>
    <row r="295" spans="3:44" ht="14.25" hidden="1" outlineLevel="1" thickBot="1">
      <c r="C295" t="str">
        <f t="shared" si="6"/>
        <v>－</v>
      </c>
      <c r="E295" s="80"/>
      <c r="F295" s="105"/>
      <c r="G295" s="1091"/>
      <c r="H295" s="1091"/>
      <c r="I295" s="1091"/>
      <c r="J295" s="1091"/>
      <c r="K295" s="1091"/>
      <c r="L295" s="1091"/>
      <c r="M295" s="1091"/>
      <c r="N295" s="1091"/>
      <c r="O295" s="1091"/>
      <c r="P295" s="1091"/>
      <c r="Q295" s="1091"/>
      <c r="R295" s="1091"/>
      <c r="S295" s="1091"/>
      <c r="T295" s="1091"/>
      <c r="U295" s="1091"/>
      <c r="V295" s="1091"/>
      <c r="W295" s="1091"/>
      <c r="X295" s="1091"/>
      <c r="Y295" s="1091"/>
      <c r="Z295" s="1091"/>
      <c r="AA295" s="1091"/>
      <c r="AB295" s="1091"/>
      <c r="AC295" s="1091"/>
      <c r="AD295" s="1091"/>
      <c r="AE295" s="1091"/>
      <c r="AF295" s="1091"/>
      <c r="AG295" s="1091"/>
      <c r="AH295" s="1091"/>
      <c r="AI295" s="1091"/>
      <c r="AJ295" s="1091"/>
      <c r="AK295" s="1091"/>
      <c r="AL295" s="1091"/>
      <c r="AM295" s="106"/>
      <c r="AN295" s="80"/>
    </row>
    <row r="296" spans="3:44" ht="14.25" hidden="1" outlineLevel="1" thickBot="1">
      <c r="C296" t="str">
        <f t="shared" si="6"/>
        <v>－</v>
      </c>
      <c r="E296" s="80"/>
      <c r="F296" s="105"/>
      <c r="G296" s="1091"/>
      <c r="H296" s="1091"/>
      <c r="I296" s="1091"/>
      <c r="J296" s="1091"/>
      <c r="K296" s="1091"/>
      <c r="L296" s="1091"/>
      <c r="M296" s="1091"/>
      <c r="N296" s="1091"/>
      <c r="O296" s="1091"/>
      <c r="P296" s="1091"/>
      <c r="Q296" s="1091"/>
      <c r="R296" s="1091"/>
      <c r="S296" s="1091"/>
      <c r="T296" s="1091"/>
      <c r="U296" s="1091"/>
      <c r="V296" s="1091"/>
      <c r="W296" s="1091"/>
      <c r="X296" s="1091"/>
      <c r="Y296" s="1091"/>
      <c r="Z296" s="1091"/>
      <c r="AA296" s="1091"/>
      <c r="AB296" s="1091"/>
      <c r="AC296" s="1091"/>
      <c r="AD296" s="1091"/>
      <c r="AE296" s="1091"/>
      <c r="AF296" s="1091"/>
      <c r="AG296" s="1091"/>
      <c r="AH296" s="1091"/>
      <c r="AI296" s="1091"/>
      <c r="AJ296" s="1091"/>
      <c r="AK296" s="1091"/>
      <c r="AL296" s="1091"/>
      <c r="AM296" s="106"/>
      <c r="AN296" s="80"/>
    </row>
    <row r="297" spans="3:44" ht="14.25" hidden="1" outlineLevel="1" thickBot="1">
      <c r="C297" t="str">
        <f t="shared" si="6"/>
        <v>－</v>
      </c>
      <c r="E297" s="80"/>
      <c r="F297" s="105"/>
      <c r="G297" s="1091"/>
      <c r="H297" s="1091"/>
      <c r="I297" s="1091"/>
      <c r="J297" s="1091"/>
      <c r="K297" s="1091"/>
      <c r="L297" s="1091"/>
      <c r="M297" s="1091"/>
      <c r="N297" s="1091"/>
      <c r="O297" s="1091"/>
      <c r="P297" s="1091"/>
      <c r="Q297" s="1091"/>
      <c r="R297" s="1091"/>
      <c r="S297" s="1091"/>
      <c r="T297" s="1091"/>
      <c r="U297" s="1091"/>
      <c r="V297" s="1091"/>
      <c r="W297" s="1091"/>
      <c r="X297" s="1091"/>
      <c r="Y297" s="1091"/>
      <c r="Z297" s="1091"/>
      <c r="AA297" s="1091"/>
      <c r="AB297" s="1091"/>
      <c r="AC297" s="1091"/>
      <c r="AD297" s="1091"/>
      <c r="AE297" s="1091"/>
      <c r="AF297" s="1091"/>
      <c r="AG297" s="1091"/>
      <c r="AH297" s="1091"/>
      <c r="AI297" s="1091"/>
      <c r="AJ297" s="1091"/>
      <c r="AK297" s="1091"/>
      <c r="AL297" s="1091"/>
      <c r="AM297" s="106"/>
      <c r="AN297" s="80"/>
    </row>
    <row r="298" spans="3:44" ht="14.25" hidden="1" outlineLevel="1" thickBot="1">
      <c r="C298" t="str">
        <f t="shared" si="6"/>
        <v>－</v>
      </c>
      <c r="E298" s="80"/>
      <c r="F298" s="105"/>
      <c r="G298" s="641" t="str">
        <f>IF(G291="","","その他，")</f>
        <v>その他，</v>
      </c>
      <c r="H298" s="645"/>
      <c r="I298" s="645"/>
      <c r="J298" s="645"/>
      <c r="K298" s="645"/>
      <c r="L298" s="645"/>
      <c r="M298" s="645"/>
      <c r="N298" s="645"/>
      <c r="O298" s="645"/>
      <c r="P298" s="645"/>
      <c r="Q298" s="645"/>
      <c r="R298" s="645"/>
      <c r="S298" s="645"/>
      <c r="T298" s="645"/>
      <c r="U298" s="645"/>
      <c r="V298" s="645"/>
      <c r="W298" s="645"/>
      <c r="X298" s="645"/>
      <c r="Y298" s="645"/>
      <c r="Z298" s="645"/>
      <c r="AA298" s="645"/>
      <c r="AB298" s="645"/>
      <c r="AC298" s="645"/>
      <c r="AD298" s="645"/>
      <c r="AE298" s="645"/>
      <c r="AF298" s="645"/>
      <c r="AG298" s="645"/>
      <c r="AH298" s="645"/>
      <c r="AI298" s="645"/>
      <c r="AJ298" s="645"/>
      <c r="AK298" s="645"/>
      <c r="AL298" s="645"/>
      <c r="AM298" s="106"/>
      <c r="AN298" s="80"/>
    </row>
    <row r="299" spans="3:44" ht="14.25" hidden="1" outlineLevel="1" thickBot="1">
      <c r="C299" t="str">
        <f t="shared" si="6"/>
        <v>－</v>
      </c>
      <c r="E299" s="80"/>
      <c r="F299" s="105"/>
      <c r="G299" s="641" t="s">
        <v>232</v>
      </c>
      <c r="H299" s="645"/>
      <c r="I299" s="645"/>
      <c r="J299" s="645"/>
      <c r="K299" s="645"/>
      <c r="L299" s="645"/>
      <c r="M299" s="645"/>
      <c r="N299" s="645"/>
      <c r="O299" s="645"/>
      <c r="P299" s="645"/>
      <c r="Q299" s="645"/>
      <c r="R299" s="645"/>
      <c r="S299" s="645"/>
      <c r="T299" s="645"/>
      <c r="U299" s="645"/>
      <c r="V299" s="645"/>
      <c r="W299" s="645"/>
      <c r="X299" s="645"/>
      <c r="Y299" s="645"/>
      <c r="Z299" s="645"/>
      <c r="AA299" s="645"/>
      <c r="AB299" s="645"/>
      <c r="AC299" s="645"/>
      <c r="AD299" s="645"/>
      <c r="AE299" s="645"/>
      <c r="AF299" s="645"/>
      <c r="AG299" s="645"/>
      <c r="AH299" s="645"/>
      <c r="AI299" s="645"/>
      <c r="AJ299" s="645"/>
      <c r="AK299" s="645"/>
      <c r="AL299" s="645"/>
      <c r="AM299" s="106"/>
      <c r="AN299" s="80"/>
    </row>
    <row r="300" spans="3:44" ht="14.25" hidden="1" outlineLevel="1" thickBot="1">
      <c r="C300" t="str">
        <f t="shared" si="6"/>
        <v>－</v>
      </c>
      <c r="E300" s="80"/>
      <c r="F300" s="105"/>
      <c r="G300" s="33" t="s">
        <v>1099</v>
      </c>
      <c r="H300" s="654"/>
      <c r="I300" s="654"/>
      <c r="J300" s="654"/>
      <c r="K300" s="654"/>
      <c r="L300" s="654"/>
      <c r="M300" s="654"/>
      <c r="N300" s="654"/>
      <c r="O300" s="654"/>
      <c r="P300" s="654"/>
      <c r="Q300" s="654"/>
      <c r="R300" s="654"/>
      <c r="S300" s="654"/>
      <c r="T300" s="654"/>
      <c r="U300" s="654"/>
      <c r="V300" s="654"/>
      <c r="W300" s="654"/>
      <c r="X300" s="654"/>
      <c r="Y300" s="654"/>
      <c r="Z300" s="654"/>
      <c r="AA300" s="654"/>
      <c r="AB300" s="654"/>
      <c r="AC300" s="654"/>
      <c r="AD300" s="654"/>
      <c r="AE300" s="654"/>
      <c r="AF300" s="654"/>
      <c r="AG300" s="654"/>
      <c r="AH300" s="654"/>
      <c r="AI300" s="654"/>
      <c r="AJ300" s="654"/>
      <c r="AK300" s="654"/>
      <c r="AL300" s="654"/>
      <c r="AM300" s="106"/>
      <c r="AN300" s="80"/>
    </row>
    <row r="301" spans="3:44" ht="14.25" hidden="1" outlineLevel="1" thickBot="1">
      <c r="C301" t="str">
        <f t="shared" si="6"/>
        <v>－</v>
      </c>
      <c r="E301" s="80"/>
      <c r="F301" s="105"/>
      <c r="G301" s="86" t="s">
        <v>1091</v>
      </c>
      <c r="H301" s="88"/>
      <c r="I301" s="88"/>
      <c r="J301" s="88"/>
      <c r="K301" s="88"/>
      <c r="L301" s="88"/>
      <c r="M301" s="88"/>
      <c r="N301" s="88"/>
      <c r="O301" s="88"/>
      <c r="P301" s="88"/>
      <c r="Q301" s="88"/>
      <c r="R301" s="88"/>
      <c r="S301" s="88"/>
      <c r="T301" s="88"/>
      <c r="U301" s="88"/>
      <c r="V301" s="88"/>
      <c r="W301" s="88"/>
      <c r="X301" s="88"/>
      <c r="Y301" s="88"/>
      <c r="Z301" s="88"/>
      <c r="AA301" s="88"/>
      <c r="AB301" s="88"/>
      <c r="AC301" s="88"/>
      <c r="AD301" s="88"/>
      <c r="AE301" s="88"/>
      <c r="AF301" s="88"/>
      <c r="AG301" s="88"/>
      <c r="AH301" s="88"/>
      <c r="AI301" s="88"/>
      <c r="AJ301" s="88"/>
      <c r="AK301" s="88"/>
      <c r="AL301" s="88"/>
      <c r="AM301" s="106"/>
      <c r="AN301" s="80"/>
    </row>
    <row r="302" spans="3:44" ht="13.5" hidden="1" customHeight="1" outlineLevel="1">
      <c r="C302" t="str">
        <f t="shared" si="6"/>
        <v>－</v>
      </c>
      <c r="E302" s="80"/>
      <c r="F302" s="105"/>
      <c r="G302" s="1093"/>
      <c r="H302" s="1094"/>
      <c r="I302" s="1094"/>
      <c r="J302" s="1094"/>
      <c r="K302" s="1094"/>
      <c r="L302" s="1094"/>
      <c r="M302" s="1094"/>
      <c r="N302" s="1094"/>
      <c r="O302" s="1094"/>
      <c r="P302" s="1094"/>
      <c r="Q302" s="1094"/>
      <c r="R302" s="1094"/>
      <c r="S302" s="1094"/>
      <c r="T302" s="1094"/>
      <c r="U302" s="1094"/>
      <c r="V302" s="1094"/>
      <c r="W302" s="1094"/>
      <c r="X302" s="1094"/>
      <c r="Y302" s="1094"/>
      <c r="Z302" s="1094"/>
      <c r="AA302" s="1094"/>
      <c r="AB302" s="1094"/>
      <c r="AC302" s="1094"/>
      <c r="AD302" s="1094"/>
      <c r="AE302" s="1094"/>
      <c r="AF302" s="1094"/>
      <c r="AG302" s="1094"/>
      <c r="AH302" s="1094"/>
      <c r="AI302" s="1094"/>
      <c r="AJ302" s="1094"/>
      <c r="AK302" s="1094"/>
      <c r="AL302" s="1094"/>
      <c r="AM302" s="106"/>
      <c r="AN302" s="80"/>
    </row>
    <row r="303" spans="3:44" ht="13.5" hidden="1" customHeight="1" outlineLevel="1">
      <c r="C303" t="str">
        <f t="shared" si="6"/>
        <v>－</v>
      </c>
      <c r="E303" s="80"/>
      <c r="F303" s="105"/>
      <c r="G303" s="1094"/>
      <c r="H303" s="1094"/>
      <c r="I303" s="1094"/>
      <c r="J303" s="1094"/>
      <c r="K303" s="1094"/>
      <c r="L303" s="1094"/>
      <c r="M303" s="1094"/>
      <c r="N303" s="1094"/>
      <c r="O303" s="1094"/>
      <c r="P303" s="1094"/>
      <c r="Q303" s="1094"/>
      <c r="R303" s="1094"/>
      <c r="S303" s="1094"/>
      <c r="T303" s="1094"/>
      <c r="U303" s="1094"/>
      <c r="V303" s="1094"/>
      <c r="W303" s="1094"/>
      <c r="X303" s="1094"/>
      <c r="Y303" s="1094"/>
      <c r="Z303" s="1094"/>
      <c r="AA303" s="1094"/>
      <c r="AB303" s="1094"/>
      <c r="AC303" s="1094"/>
      <c r="AD303" s="1094"/>
      <c r="AE303" s="1094"/>
      <c r="AF303" s="1094"/>
      <c r="AG303" s="1094"/>
      <c r="AH303" s="1094"/>
      <c r="AI303" s="1094"/>
      <c r="AJ303" s="1094"/>
      <c r="AK303" s="1094"/>
      <c r="AL303" s="1094"/>
      <c r="AM303" s="106"/>
      <c r="AN303" s="80"/>
    </row>
    <row r="304" spans="3:44" ht="14.25" hidden="1" outlineLevel="1" thickBot="1">
      <c r="C304" t="str">
        <f t="shared" si="6"/>
        <v>－</v>
      </c>
      <c r="E304" s="80"/>
      <c r="F304" s="105"/>
      <c r="G304" s="1094"/>
      <c r="H304" s="1094"/>
      <c r="I304" s="1094"/>
      <c r="J304" s="1094"/>
      <c r="K304" s="1094"/>
      <c r="L304" s="1094"/>
      <c r="M304" s="1094"/>
      <c r="N304" s="1094"/>
      <c r="O304" s="1094"/>
      <c r="P304" s="1094"/>
      <c r="Q304" s="1094"/>
      <c r="R304" s="1094"/>
      <c r="S304" s="1094"/>
      <c r="T304" s="1094"/>
      <c r="U304" s="1094"/>
      <c r="V304" s="1094"/>
      <c r="W304" s="1094"/>
      <c r="X304" s="1094"/>
      <c r="Y304" s="1094"/>
      <c r="Z304" s="1094"/>
      <c r="AA304" s="1094"/>
      <c r="AB304" s="1094"/>
      <c r="AC304" s="1094"/>
      <c r="AD304" s="1094"/>
      <c r="AE304" s="1094"/>
      <c r="AF304" s="1094"/>
      <c r="AG304" s="1094"/>
      <c r="AH304" s="1094"/>
      <c r="AI304" s="1094"/>
      <c r="AJ304" s="1094"/>
      <c r="AK304" s="1094"/>
      <c r="AL304" s="1094"/>
      <c r="AM304" s="106"/>
      <c r="AN304" s="80"/>
    </row>
    <row r="305" spans="3:40" ht="14.25" hidden="1" outlineLevel="1" thickBot="1">
      <c r="C305" t="str">
        <f t="shared" si="6"/>
        <v>－</v>
      </c>
      <c r="E305" s="80"/>
      <c r="F305" s="105"/>
      <c r="G305" s="1094"/>
      <c r="H305" s="1094"/>
      <c r="I305" s="1094"/>
      <c r="J305" s="1094"/>
      <c r="K305" s="1094"/>
      <c r="L305" s="1094"/>
      <c r="M305" s="1094"/>
      <c r="N305" s="1094"/>
      <c r="O305" s="1094"/>
      <c r="P305" s="1094"/>
      <c r="Q305" s="1094"/>
      <c r="R305" s="1094"/>
      <c r="S305" s="1094"/>
      <c r="T305" s="1094"/>
      <c r="U305" s="1094"/>
      <c r="V305" s="1094"/>
      <c r="W305" s="1094"/>
      <c r="X305" s="1094"/>
      <c r="Y305" s="1094"/>
      <c r="Z305" s="1094"/>
      <c r="AA305" s="1094"/>
      <c r="AB305" s="1094"/>
      <c r="AC305" s="1094"/>
      <c r="AD305" s="1094"/>
      <c r="AE305" s="1094"/>
      <c r="AF305" s="1094"/>
      <c r="AG305" s="1094"/>
      <c r="AH305" s="1094"/>
      <c r="AI305" s="1094"/>
      <c r="AJ305" s="1094"/>
      <c r="AK305" s="1094"/>
      <c r="AL305" s="1094"/>
      <c r="AM305" s="106"/>
      <c r="AN305" s="80"/>
    </row>
    <row r="306" spans="3:40" ht="14.25" hidden="1" outlineLevel="1" thickBot="1">
      <c r="C306" t="str">
        <f t="shared" si="6"/>
        <v>－</v>
      </c>
      <c r="E306" s="80"/>
      <c r="F306" s="105"/>
      <c r="G306" s="1094"/>
      <c r="H306" s="1094"/>
      <c r="I306" s="1094"/>
      <c r="J306" s="1094"/>
      <c r="K306" s="1094"/>
      <c r="L306" s="1094"/>
      <c r="M306" s="1094"/>
      <c r="N306" s="1094"/>
      <c r="O306" s="1094"/>
      <c r="P306" s="1094"/>
      <c r="Q306" s="1094"/>
      <c r="R306" s="1094"/>
      <c r="S306" s="1094"/>
      <c r="T306" s="1094"/>
      <c r="U306" s="1094"/>
      <c r="V306" s="1094"/>
      <c r="W306" s="1094"/>
      <c r="X306" s="1094"/>
      <c r="Y306" s="1094"/>
      <c r="Z306" s="1094"/>
      <c r="AA306" s="1094"/>
      <c r="AB306" s="1094"/>
      <c r="AC306" s="1094"/>
      <c r="AD306" s="1094"/>
      <c r="AE306" s="1094"/>
      <c r="AF306" s="1094"/>
      <c r="AG306" s="1094"/>
      <c r="AH306" s="1094"/>
      <c r="AI306" s="1094"/>
      <c r="AJ306" s="1094"/>
      <c r="AK306" s="1094"/>
      <c r="AL306" s="1094"/>
      <c r="AM306" s="106"/>
      <c r="AN306" s="80"/>
    </row>
    <row r="307" spans="3:40" ht="14.25" hidden="1" outlineLevel="1" thickBot="1">
      <c r="C307" t="str">
        <f t="shared" si="6"/>
        <v>－</v>
      </c>
      <c r="E307" s="80"/>
      <c r="F307" s="105"/>
      <c r="G307" s="1094"/>
      <c r="H307" s="1094"/>
      <c r="I307" s="1094"/>
      <c r="J307" s="1094"/>
      <c r="K307" s="1094"/>
      <c r="L307" s="1094"/>
      <c r="M307" s="1094"/>
      <c r="N307" s="1094"/>
      <c r="O307" s="1094"/>
      <c r="P307" s="1094"/>
      <c r="Q307" s="1094"/>
      <c r="R307" s="1094"/>
      <c r="S307" s="1094"/>
      <c r="T307" s="1094"/>
      <c r="U307" s="1094"/>
      <c r="V307" s="1094"/>
      <c r="W307" s="1094"/>
      <c r="X307" s="1094"/>
      <c r="Y307" s="1094"/>
      <c r="Z307" s="1094"/>
      <c r="AA307" s="1094"/>
      <c r="AB307" s="1094"/>
      <c r="AC307" s="1094"/>
      <c r="AD307" s="1094"/>
      <c r="AE307" s="1094"/>
      <c r="AF307" s="1094"/>
      <c r="AG307" s="1094"/>
      <c r="AH307" s="1094"/>
      <c r="AI307" s="1094"/>
      <c r="AJ307" s="1094"/>
      <c r="AK307" s="1094"/>
      <c r="AL307" s="1094"/>
      <c r="AM307" s="106"/>
      <c r="AN307" s="80"/>
    </row>
    <row r="308" spans="3:40" ht="14.25" hidden="1" outlineLevel="1" thickBot="1">
      <c r="C308" t="str">
        <f t="shared" si="6"/>
        <v>－</v>
      </c>
      <c r="E308" s="80"/>
      <c r="F308" s="105"/>
      <c r="G308" s="1094"/>
      <c r="H308" s="1094"/>
      <c r="I308" s="1094"/>
      <c r="J308" s="1094"/>
      <c r="K308" s="1094"/>
      <c r="L308" s="1094"/>
      <c r="M308" s="1094"/>
      <c r="N308" s="1094"/>
      <c r="O308" s="1094"/>
      <c r="P308" s="1094"/>
      <c r="Q308" s="1094"/>
      <c r="R308" s="1094"/>
      <c r="S308" s="1094"/>
      <c r="T308" s="1094"/>
      <c r="U308" s="1094"/>
      <c r="V308" s="1094"/>
      <c r="W308" s="1094"/>
      <c r="X308" s="1094"/>
      <c r="Y308" s="1094"/>
      <c r="Z308" s="1094"/>
      <c r="AA308" s="1094"/>
      <c r="AB308" s="1094"/>
      <c r="AC308" s="1094"/>
      <c r="AD308" s="1094"/>
      <c r="AE308" s="1094"/>
      <c r="AF308" s="1094"/>
      <c r="AG308" s="1094"/>
      <c r="AH308" s="1094"/>
      <c r="AI308" s="1094"/>
      <c r="AJ308" s="1094"/>
      <c r="AK308" s="1094"/>
      <c r="AL308" s="1094"/>
      <c r="AM308" s="106"/>
      <c r="AN308" s="80"/>
    </row>
    <row r="309" spans="3:40" ht="14.25" hidden="1" outlineLevel="1" thickBot="1">
      <c r="C309" t="str">
        <f t="shared" si="6"/>
        <v>－</v>
      </c>
      <c r="E309" s="80"/>
      <c r="F309" s="105"/>
      <c r="G309" s="1094"/>
      <c r="H309" s="1094"/>
      <c r="I309" s="1094"/>
      <c r="J309" s="1094"/>
      <c r="K309" s="1094"/>
      <c r="L309" s="1094"/>
      <c r="M309" s="1094"/>
      <c r="N309" s="1094"/>
      <c r="O309" s="1094"/>
      <c r="P309" s="1094"/>
      <c r="Q309" s="1094"/>
      <c r="R309" s="1094"/>
      <c r="S309" s="1094"/>
      <c r="T309" s="1094"/>
      <c r="U309" s="1094"/>
      <c r="V309" s="1094"/>
      <c r="W309" s="1094"/>
      <c r="X309" s="1094"/>
      <c r="Y309" s="1094"/>
      <c r="Z309" s="1094"/>
      <c r="AA309" s="1094"/>
      <c r="AB309" s="1094"/>
      <c r="AC309" s="1094"/>
      <c r="AD309" s="1094"/>
      <c r="AE309" s="1094"/>
      <c r="AF309" s="1094"/>
      <c r="AG309" s="1094"/>
      <c r="AH309" s="1094"/>
      <c r="AI309" s="1094"/>
      <c r="AJ309" s="1094"/>
      <c r="AK309" s="1094"/>
      <c r="AL309" s="1094"/>
      <c r="AM309" s="106"/>
      <c r="AN309" s="80"/>
    </row>
    <row r="310" spans="3:40" ht="14.25" hidden="1" outlineLevel="1" thickBot="1">
      <c r="C310" t="str">
        <f t="shared" si="6"/>
        <v>－</v>
      </c>
      <c r="E310" s="80"/>
      <c r="F310" s="105"/>
      <c r="G310" s="1094"/>
      <c r="H310" s="1094"/>
      <c r="I310" s="1094"/>
      <c r="J310" s="1094"/>
      <c r="K310" s="1094"/>
      <c r="L310" s="1094"/>
      <c r="M310" s="1094"/>
      <c r="N310" s="1094"/>
      <c r="O310" s="1094"/>
      <c r="P310" s="1094"/>
      <c r="Q310" s="1094"/>
      <c r="R310" s="1094"/>
      <c r="S310" s="1094"/>
      <c r="T310" s="1094"/>
      <c r="U310" s="1094"/>
      <c r="V310" s="1094"/>
      <c r="W310" s="1094"/>
      <c r="X310" s="1094"/>
      <c r="Y310" s="1094"/>
      <c r="Z310" s="1094"/>
      <c r="AA310" s="1094"/>
      <c r="AB310" s="1094"/>
      <c r="AC310" s="1094"/>
      <c r="AD310" s="1094"/>
      <c r="AE310" s="1094"/>
      <c r="AF310" s="1094"/>
      <c r="AG310" s="1094"/>
      <c r="AH310" s="1094"/>
      <c r="AI310" s="1094"/>
      <c r="AJ310" s="1094"/>
      <c r="AK310" s="1094"/>
      <c r="AL310" s="1094"/>
      <c r="AM310" s="106"/>
      <c r="AN310" s="80"/>
    </row>
    <row r="311" spans="3:40" ht="14.25" hidden="1" outlineLevel="1" thickBot="1">
      <c r="C311" t="str">
        <f t="shared" si="6"/>
        <v>－</v>
      </c>
      <c r="E311" s="80"/>
      <c r="F311" s="105"/>
      <c r="G311" s="1094"/>
      <c r="H311" s="1094"/>
      <c r="I311" s="1094"/>
      <c r="J311" s="1094"/>
      <c r="K311" s="1094"/>
      <c r="L311" s="1094"/>
      <c r="M311" s="1094"/>
      <c r="N311" s="1094"/>
      <c r="O311" s="1094"/>
      <c r="P311" s="1094"/>
      <c r="Q311" s="1094"/>
      <c r="R311" s="1094"/>
      <c r="S311" s="1094"/>
      <c r="T311" s="1094"/>
      <c r="U311" s="1094"/>
      <c r="V311" s="1094"/>
      <c r="W311" s="1094"/>
      <c r="X311" s="1094"/>
      <c r="Y311" s="1094"/>
      <c r="Z311" s="1094"/>
      <c r="AA311" s="1094"/>
      <c r="AB311" s="1094"/>
      <c r="AC311" s="1094"/>
      <c r="AD311" s="1094"/>
      <c r="AE311" s="1094"/>
      <c r="AF311" s="1094"/>
      <c r="AG311" s="1094"/>
      <c r="AH311" s="1094"/>
      <c r="AI311" s="1094"/>
      <c r="AJ311" s="1094"/>
      <c r="AK311" s="1094"/>
      <c r="AL311" s="1094"/>
      <c r="AM311" s="106"/>
      <c r="AN311" s="80"/>
    </row>
    <row r="312" spans="3:40" ht="14.25" hidden="1" outlineLevel="1" thickBot="1">
      <c r="C312" t="str">
        <f t="shared" si="6"/>
        <v>－</v>
      </c>
      <c r="E312" s="80"/>
      <c r="F312" s="107"/>
      <c r="G312" s="1095"/>
      <c r="H312" s="1095"/>
      <c r="I312" s="1095"/>
      <c r="J312" s="1095"/>
      <c r="K312" s="1095"/>
      <c r="L312" s="1095"/>
      <c r="M312" s="1095"/>
      <c r="N312" s="1095"/>
      <c r="O312" s="1095"/>
      <c r="P312" s="1095"/>
      <c r="Q312" s="1095"/>
      <c r="R312" s="1095"/>
      <c r="S312" s="1095"/>
      <c r="T312" s="1095"/>
      <c r="U312" s="1095"/>
      <c r="V312" s="1095"/>
      <c r="W312" s="1095"/>
      <c r="X312" s="1095"/>
      <c r="Y312" s="1095"/>
      <c r="Z312" s="1095"/>
      <c r="AA312" s="1095"/>
      <c r="AB312" s="1095"/>
      <c r="AC312" s="1095"/>
      <c r="AD312" s="1095"/>
      <c r="AE312" s="1095"/>
      <c r="AF312" s="1095"/>
      <c r="AG312" s="1095"/>
      <c r="AH312" s="1095"/>
      <c r="AI312" s="1095"/>
      <c r="AJ312" s="1095"/>
      <c r="AK312" s="1095"/>
      <c r="AL312" s="1095"/>
      <c r="AM312" s="109"/>
      <c r="AN312" s="80"/>
    </row>
    <row r="313" spans="3:40" ht="13.5" hidden="1" customHeight="1" outlineLevel="1">
      <c r="C313" t="str">
        <f t="shared" si="6"/>
        <v>－</v>
      </c>
      <c r="E313" s="80"/>
      <c r="F313" s="105"/>
      <c r="G313" s="33" t="s">
        <v>1090</v>
      </c>
      <c r="H313" s="110"/>
      <c r="I313" s="147"/>
      <c r="J313" s="147"/>
      <c r="K313" s="147"/>
      <c r="L313" s="147"/>
      <c r="M313" s="147"/>
      <c r="N313" s="147"/>
      <c r="O313" s="147"/>
      <c r="P313" s="147"/>
      <c r="Q313" s="147"/>
      <c r="R313" s="147"/>
      <c r="S313" s="147"/>
      <c r="T313" s="147"/>
      <c r="U313" s="147"/>
      <c r="V313" s="147"/>
      <c r="W313" s="147"/>
      <c r="X313" s="147"/>
      <c r="Y313" s="147"/>
      <c r="Z313" s="147"/>
      <c r="AA313" s="147"/>
      <c r="AB313" s="147"/>
      <c r="AC313" s="147"/>
      <c r="AD313" s="147"/>
      <c r="AE313" s="147"/>
      <c r="AF313" s="147"/>
      <c r="AG313" s="147"/>
      <c r="AH313" s="147"/>
      <c r="AI313" s="147"/>
      <c r="AJ313" s="147"/>
      <c r="AK313" s="147"/>
      <c r="AL313" s="147"/>
      <c r="AM313" s="106"/>
      <c r="AN313" s="80"/>
    </row>
    <row r="314" spans="3:40" ht="14.25" hidden="1" outlineLevel="1" thickBot="1">
      <c r="C314" t="str">
        <f t="shared" si="6"/>
        <v>－</v>
      </c>
      <c r="E314" s="80"/>
      <c r="F314" s="105"/>
      <c r="G314" s="88"/>
      <c r="H314" s="88"/>
      <c r="I314" s="147"/>
      <c r="J314" s="147"/>
      <c r="K314" s="147"/>
      <c r="L314" s="147"/>
      <c r="M314" s="147"/>
      <c r="N314" s="147"/>
      <c r="O314" s="147"/>
      <c r="P314" s="147"/>
      <c r="Q314" s="147"/>
      <c r="R314" s="147"/>
      <c r="S314" s="147"/>
      <c r="T314" s="147"/>
      <c r="U314" s="147"/>
      <c r="V314" s="147"/>
      <c r="W314" s="147"/>
      <c r="X314" s="147"/>
      <c r="Y314" s="147"/>
      <c r="Z314" s="147"/>
      <c r="AA314" s="147"/>
      <c r="AB314" s="147"/>
      <c r="AC314" s="147"/>
      <c r="AD314" s="147"/>
      <c r="AE314" s="147"/>
      <c r="AF314" s="147"/>
      <c r="AG314" s="147"/>
      <c r="AH314" s="147"/>
      <c r="AI314" s="147"/>
      <c r="AJ314" s="147"/>
      <c r="AK314" s="147"/>
      <c r="AL314" s="147"/>
      <c r="AM314" s="106"/>
      <c r="AN314" s="80"/>
    </row>
    <row r="315" spans="3:40" ht="14.25" hidden="1" outlineLevel="1" thickBot="1">
      <c r="C315" t="str">
        <f t="shared" si="6"/>
        <v>－</v>
      </c>
      <c r="E315" s="80"/>
      <c r="F315" s="105"/>
      <c r="G315" s="88"/>
      <c r="H315" s="110" t="s">
        <v>233</v>
      </c>
      <c r="I315" s="88" t="str">
        <f>CONCATENATE("本工事における，",①入力票!E32)</f>
        <v>本工事における，</v>
      </c>
      <c r="J315" s="147"/>
      <c r="K315" s="147"/>
      <c r="L315" s="147"/>
      <c r="M315" s="147"/>
      <c r="N315" s="147"/>
      <c r="O315" s="147"/>
      <c r="P315" s="147"/>
      <c r="Q315" s="147"/>
      <c r="R315" s="147"/>
      <c r="S315" s="147"/>
      <c r="T315" s="147"/>
      <c r="U315" s="147"/>
      <c r="V315" s="147"/>
      <c r="W315" s="147"/>
      <c r="X315" s="147"/>
      <c r="Y315" s="147"/>
      <c r="Z315" s="147"/>
      <c r="AA315" s="147"/>
      <c r="AB315" s="147"/>
      <c r="AC315" s="147"/>
      <c r="AD315" s="147"/>
      <c r="AE315" s="147"/>
      <c r="AF315" s="147"/>
      <c r="AG315" s="147"/>
      <c r="AH315" s="147"/>
      <c r="AI315" s="147"/>
      <c r="AJ315" s="147"/>
      <c r="AK315" s="147"/>
      <c r="AL315" s="147"/>
      <c r="AM315" s="106"/>
      <c r="AN315" s="80"/>
    </row>
    <row r="316" spans="3:40" ht="14.25" hidden="1" outlineLevel="1" thickBot="1">
      <c r="C316" t="str">
        <f>C$24</f>
        <v>－</v>
      </c>
      <c r="E316" s="80"/>
      <c r="F316" s="105"/>
      <c r="G316" s="88"/>
      <c r="H316" s="643"/>
      <c r="I316" s="88" t="s">
        <v>234</v>
      </c>
      <c r="J316" s="88"/>
      <c r="K316" s="88"/>
      <c r="L316" s="88"/>
      <c r="M316" s="88"/>
      <c r="N316" s="88"/>
      <c r="O316" s="88"/>
      <c r="P316" s="88"/>
      <c r="Q316" s="88"/>
      <c r="R316" s="88"/>
      <c r="S316" s="88"/>
      <c r="T316" s="88"/>
      <c r="U316" s="88"/>
      <c r="V316" s="88"/>
      <c r="W316" s="88"/>
      <c r="X316" s="88"/>
      <c r="Y316" s="88"/>
      <c r="Z316" s="88"/>
      <c r="AA316" s="88"/>
      <c r="AB316" s="88"/>
      <c r="AC316" s="88"/>
      <c r="AD316" s="88"/>
      <c r="AE316" s="88"/>
      <c r="AF316" s="88"/>
      <c r="AG316" s="88"/>
      <c r="AH316" s="88"/>
      <c r="AI316" s="88"/>
      <c r="AJ316" s="88"/>
      <c r="AK316" s="88"/>
      <c r="AL316" s="88"/>
      <c r="AM316" s="106"/>
      <c r="AN316" s="80"/>
    </row>
    <row r="317" spans="3:40" ht="13.5" hidden="1" customHeight="1" outlineLevel="1">
      <c r="C317" t="str">
        <f t="shared" si="6"/>
        <v>－</v>
      </c>
      <c r="E317" s="80"/>
      <c r="F317" s="105"/>
      <c r="G317" s="88"/>
      <c r="H317" s="110"/>
      <c r="I317" s="1084" t="s">
        <v>1112</v>
      </c>
      <c r="J317" s="1085"/>
      <c r="K317" s="1085"/>
      <c r="L317" s="1085"/>
      <c r="M317" s="1085"/>
      <c r="N317" s="1085"/>
      <c r="O317" s="1085"/>
      <c r="P317" s="1085"/>
      <c r="Q317" s="1085"/>
      <c r="R317" s="1085"/>
      <c r="S317" s="1085"/>
      <c r="T317" s="1085"/>
      <c r="U317" s="1085"/>
      <c r="V317" s="1085"/>
      <c r="W317" s="1085"/>
      <c r="X317" s="1085"/>
      <c r="Y317" s="1085"/>
      <c r="Z317" s="1085"/>
      <c r="AA317" s="1085"/>
      <c r="AB317" s="1085"/>
      <c r="AC317" s="1085"/>
      <c r="AD317" s="1085"/>
      <c r="AE317" s="1085"/>
      <c r="AF317" s="1085"/>
      <c r="AG317" s="1085"/>
      <c r="AH317" s="1085"/>
      <c r="AI317" s="1085"/>
      <c r="AJ317" s="1085"/>
      <c r="AK317" s="1085"/>
      <c r="AL317" s="1085"/>
      <c r="AM317" s="106"/>
      <c r="AN317" s="80"/>
    </row>
    <row r="318" spans="3:40" ht="14.25" hidden="1" outlineLevel="1" thickBot="1">
      <c r="C318" t="str">
        <f t="shared" si="6"/>
        <v>－</v>
      </c>
      <c r="E318" s="80"/>
      <c r="F318" s="105"/>
      <c r="G318" s="88"/>
      <c r="H318" s="88"/>
      <c r="I318" s="1085"/>
      <c r="J318" s="1085"/>
      <c r="K318" s="1085"/>
      <c r="L318" s="1085"/>
      <c r="M318" s="1085"/>
      <c r="N318" s="1085"/>
      <c r="O318" s="1085"/>
      <c r="P318" s="1085"/>
      <c r="Q318" s="1085"/>
      <c r="R318" s="1085"/>
      <c r="S318" s="1085"/>
      <c r="T318" s="1085"/>
      <c r="U318" s="1085"/>
      <c r="V318" s="1085"/>
      <c r="W318" s="1085"/>
      <c r="X318" s="1085"/>
      <c r="Y318" s="1085"/>
      <c r="Z318" s="1085"/>
      <c r="AA318" s="1085"/>
      <c r="AB318" s="1085"/>
      <c r="AC318" s="1085"/>
      <c r="AD318" s="1085"/>
      <c r="AE318" s="1085"/>
      <c r="AF318" s="1085"/>
      <c r="AG318" s="1085"/>
      <c r="AH318" s="1085"/>
      <c r="AI318" s="1085"/>
      <c r="AJ318" s="1085"/>
      <c r="AK318" s="1085"/>
      <c r="AL318" s="1085"/>
      <c r="AM318" s="106"/>
      <c r="AN318" s="80"/>
    </row>
    <row r="319" spans="3:40" ht="13.5" hidden="1" customHeight="1" outlineLevel="1">
      <c r="C319" t="str">
        <f t="shared" si="6"/>
        <v>－</v>
      </c>
      <c r="E319" s="80"/>
      <c r="F319" s="105"/>
      <c r="G319" s="88"/>
      <c r="H319" s="88"/>
      <c r="I319" s="1085"/>
      <c r="J319" s="1085"/>
      <c r="K319" s="1085"/>
      <c r="L319" s="1085"/>
      <c r="M319" s="1085"/>
      <c r="N319" s="1085"/>
      <c r="O319" s="1085"/>
      <c r="P319" s="1085"/>
      <c r="Q319" s="1085"/>
      <c r="R319" s="1085"/>
      <c r="S319" s="1085"/>
      <c r="T319" s="1085"/>
      <c r="U319" s="1085"/>
      <c r="V319" s="1085"/>
      <c r="W319" s="1085"/>
      <c r="X319" s="1085"/>
      <c r="Y319" s="1085"/>
      <c r="Z319" s="1085"/>
      <c r="AA319" s="1085"/>
      <c r="AB319" s="1085"/>
      <c r="AC319" s="1085"/>
      <c r="AD319" s="1085"/>
      <c r="AE319" s="1085"/>
      <c r="AF319" s="1085"/>
      <c r="AG319" s="1085"/>
      <c r="AH319" s="1085"/>
      <c r="AI319" s="1085"/>
      <c r="AJ319" s="1085"/>
      <c r="AK319" s="1085"/>
      <c r="AL319" s="1085"/>
      <c r="AM319" s="106"/>
      <c r="AN319" s="80"/>
    </row>
    <row r="320" spans="3:40" ht="14.25" hidden="1" outlineLevel="1" thickBot="1">
      <c r="C320" t="str">
        <f t="shared" si="6"/>
        <v>－</v>
      </c>
      <c r="E320" s="80"/>
      <c r="F320" s="105"/>
      <c r="G320" s="88"/>
      <c r="H320" s="110"/>
      <c r="I320" s="1085"/>
      <c r="J320" s="1085"/>
      <c r="K320" s="1085"/>
      <c r="L320" s="1085"/>
      <c r="M320" s="1085"/>
      <c r="N320" s="1085"/>
      <c r="O320" s="1085"/>
      <c r="P320" s="1085"/>
      <c r="Q320" s="1085"/>
      <c r="R320" s="1085"/>
      <c r="S320" s="1085"/>
      <c r="T320" s="1085"/>
      <c r="U320" s="1085"/>
      <c r="V320" s="1085"/>
      <c r="W320" s="1085"/>
      <c r="X320" s="1085"/>
      <c r="Y320" s="1085"/>
      <c r="Z320" s="1085"/>
      <c r="AA320" s="1085"/>
      <c r="AB320" s="1085"/>
      <c r="AC320" s="1085"/>
      <c r="AD320" s="1085"/>
      <c r="AE320" s="1085"/>
      <c r="AF320" s="1085"/>
      <c r="AG320" s="1085"/>
      <c r="AH320" s="1085"/>
      <c r="AI320" s="1085"/>
      <c r="AJ320" s="1085"/>
      <c r="AK320" s="1085"/>
      <c r="AL320" s="1085"/>
      <c r="AM320" s="106"/>
      <c r="AN320" s="80"/>
    </row>
    <row r="321" spans="3:40" ht="14.25" hidden="1" outlineLevel="1" thickBot="1">
      <c r="C321" t="str">
        <f t="shared" si="6"/>
        <v>－</v>
      </c>
      <c r="E321" s="80"/>
      <c r="F321" s="105"/>
      <c r="G321" s="88"/>
      <c r="H321" s="88"/>
      <c r="I321" s="88"/>
      <c r="J321" s="640"/>
      <c r="K321" s="642"/>
      <c r="L321" s="642"/>
      <c r="M321" s="642"/>
      <c r="N321" s="642"/>
      <c r="O321" s="642"/>
      <c r="P321" s="642"/>
      <c r="Q321" s="642"/>
      <c r="R321" s="642"/>
      <c r="S321" s="642"/>
      <c r="T321" s="642"/>
      <c r="U321" s="642"/>
      <c r="V321" s="642"/>
      <c r="W321" s="642"/>
      <c r="X321" s="642"/>
      <c r="Y321" s="642"/>
      <c r="Z321" s="642"/>
      <c r="AA321" s="642"/>
      <c r="AB321" s="642"/>
      <c r="AC321" s="642"/>
      <c r="AD321" s="642"/>
      <c r="AE321" s="642"/>
      <c r="AF321" s="642"/>
      <c r="AG321" s="642"/>
      <c r="AH321" s="642"/>
      <c r="AI321" s="642"/>
      <c r="AJ321" s="642"/>
      <c r="AK321" s="642"/>
      <c r="AL321" s="642"/>
      <c r="AM321" s="106"/>
      <c r="AN321" s="80"/>
    </row>
    <row r="322" spans="3:40" ht="14.25" hidden="1" outlineLevel="1" thickBot="1">
      <c r="C322" t="str">
        <f t="shared" si="6"/>
        <v>－</v>
      </c>
      <c r="E322" s="80"/>
      <c r="F322" s="105"/>
      <c r="G322" s="88"/>
      <c r="H322" s="110" t="s">
        <v>235</v>
      </c>
      <c r="I322" s="1042" t="s">
        <v>236</v>
      </c>
      <c r="J322" s="1042"/>
      <c r="K322" s="1042"/>
      <c r="L322" s="1042"/>
      <c r="M322" s="1042"/>
      <c r="N322" s="1042"/>
      <c r="O322" s="1042"/>
      <c r="P322" s="1042"/>
      <c r="Q322" s="1042"/>
      <c r="R322" s="1042"/>
      <c r="S322" s="1042"/>
      <c r="T322" s="1042"/>
      <c r="U322" s="1042"/>
      <c r="V322" s="1042"/>
      <c r="W322" s="1042"/>
      <c r="X322" s="1042"/>
      <c r="Y322" s="1042"/>
      <c r="Z322" s="1042"/>
      <c r="AA322" s="1042"/>
      <c r="AB322" s="1042"/>
      <c r="AC322" s="1042"/>
      <c r="AD322" s="1042"/>
      <c r="AE322" s="1042"/>
      <c r="AF322" s="1042"/>
      <c r="AG322" s="1042"/>
      <c r="AH322" s="1042"/>
      <c r="AI322" s="1042"/>
      <c r="AJ322" s="1042"/>
      <c r="AK322" s="1042"/>
      <c r="AL322" s="1042"/>
      <c r="AM322" s="106"/>
      <c r="AN322" s="80"/>
    </row>
    <row r="323" spans="3:40" ht="14.25" hidden="1" outlineLevel="1" thickBot="1">
      <c r="C323" t="str">
        <f t="shared" si="6"/>
        <v>－</v>
      </c>
      <c r="E323" s="80"/>
      <c r="F323" s="105"/>
      <c r="G323" s="88"/>
      <c r="H323" s="88"/>
      <c r="I323" s="1042"/>
      <c r="J323" s="1042"/>
      <c r="K323" s="1042"/>
      <c r="L323" s="1042"/>
      <c r="M323" s="1042"/>
      <c r="N323" s="1042"/>
      <c r="O323" s="1042"/>
      <c r="P323" s="1042"/>
      <c r="Q323" s="1042"/>
      <c r="R323" s="1042"/>
      <c r="S323" s="1042"/>
      <c r="T323" s="1042"/>
      <c r="U323" s="1042"/>
      <c r="V323" s="1042"/>
      <c r="W323" s="1042"/>
      <c r="X323" s="1042"/>
      <c r="Y323" s="1042"/>
      <c r="Z323" s="1042"/>
      <c r="AA323" s="1042"/>
      <c r="AB323" s="1042"/>
      <c r="AC323" s="1042"/>
      <c r="AD323" s="1042"/>
      <c r="AE323" s="1042"/>
      <c r="AF323" s="1042"/>
      <c r="AG323" s="1042"/>
      <c r="AH323" s="1042"/>
      <c r="AI323" s="1042"/>
      <c r="AJ323" s="1042"/>
      <c r="AK323" s="1042"/>
      <c r="AL323" s="1042"/>
      <c r="AM323" s="106"/>
      <c r="AN323" s="80"/>
    </row>
    <row r="324" spans="3:40" ht="14.25" hidden="1" outlineLevel="1" thickBot="1">
      <c r="C324" t="str">
        <f t="shared" si="6"/>
        <v>－</v>
      </c>
      <c r="E324" s="80"/>
      <c r="F324" s="105"/>
      <c r="G324" s="88"/>
      <c r="H324" s="88"/>
      <c r="I324" s="88"/>
      <c r="J324" s="640"/>
      <c r="K324" s="640"/>
      <c r="L324" s="640"/>
      <c r="M324" s="640"/>
      <c r="N324" s="640"/>
      <c r="O324" s="640"/>
      <c r="P324" s="640"/>
      <c r="Q324" s="640"/>
      <c r="R324" s="640"/>
      <c r="S324" s="640"/>
      <c r="T324" s="640"/>
      <c r="U324" s="640"/>
      <c r="V324" s="640"/>
      <c r="W324" s="640"/>
      <c r="X324" s="640"/>
      <c r="Y324" s="640"/>
      <c r="Z324" s="640"/>
      <c r="AA324" s="640"/>
      <c r="AB324" s="640"/>
      <c r="AC324" s="640"/>
      <c r="AD324" s="640"/>
      <c r="AE324" s="640"/>
      <c r="AF324" s="640"/>
      <c r="AG324" s="640"/>
      <c r="AH324" s="640"/>
      <c r="AI324" s="640"/>
      <c r="AJ324" s="640"/>
      <c r="AK324" s="640"/>
      <c r="AL324" s="640"/>
      <c r="AM324" s="106"/>
      <c r="AN324" s="80"/>
    </row>
    <row r="325" spans="3:40" ht="14.25" hidden="1" outlineLevel="1" thickBot="1">
      <c r="C325" t="str">
        <f t="shared" si="6"/>
        <v>－</v>
      </c>
      <c r="E325" s="80"/>
      <c r="F325" s="105"/>
      <c r="G325" s="88"/>
      <c r="H325" s="110" t="s">
        <v>1096</v>
      </c>
      <c r="I325" s="88" t="s">
        <v>237</v>
      </c>
      <c r="J325" s="640"/>
      <c r="K325" s="640"/>
      <c r="L325" s="640"/>
      <c r="M325" s="640"/>
      <c r="N325" s="640"/>
      <c r="O325" s="640"/>
      <c r="P325" s="640"/>
      <c r="Q325" s="640"/>
      <c r="R325" s="640"/>
      <c r="S325" s="640"/>
      <c r="T325" s="640"/>
      <c r="U325" s="640"/>
      <c r="V325" s="640"/>
      <c r="W325" s="640"/>
      <c r="X325" s="640"/>
      <c r="Y325" s="640"/>
      <c r="Z325" s="640"/>
      <c r="AA325" s="640"/>
      <c r="AB325" s="640"/>
      <c r="AC325" s="640"/>
      <c r="AD325" s="640"/>
      <c r="AE325" s="640"/>
      <c r="AF325" s="640"/>
      <c r="AG325" s="640"/>
      <c r="AH325" s="640"/>
      <c r="AI325" s="640"/>
      <c r="AJ325" s="640"/>
      <c r="AK325" s="640"/>
      <c r="AL325" s="640"/>
      <c r="AM325" s="106"/>
      <c r="AN325" s="80"/>
    </row>
    <row r="326" spans="3:40" ht="14.25" hidden="1" outlineLevel="1" thickBot="1">
      <c r="C326" t="str">
        <f t="shared" si="6"/>
        <v>－</v>
      </c>
      <c r="E326" s="80"/>
      <c r="F326" s="105"/>
      <c r="G326" s="88"/>
      <c r="H326" s="88"/>
      <c r="I326" s="88" t="s">
        <v>104</v>
      </c>
      <c r="J326" s="1042" t="s">
        <v>1097</v>
      </c>
      <c r="K326" s="1091"/>
      <c r="L326" s="1091"/>
      <c r="M326" s="1091"/>
      <c r="N326" s="1091"/>
      <c r="O326" s="1091"/>
      <c r="P326" s="1091"/>
      <c r="Q326" s="1091"/>
      <c r="R326" s="1091"/>
      <c r="S326" s="1091"/>
      <c r="T326" s="1091"/>
      <c r="U326" s="1091"/>
      <c r="V326" s="1091"/>
      <c r="W326" s="1091"/>
      <c r="X326" s="1091"/>
      <c r="Y326" s="1091"/>
      <c r="Z326" s="1091"/>
      <c r="AA326" s="1091"/>
      <c r="AB326" s="1091"/>
      <c r="AC326" s="1091"/>
      <c r="AD326" s="1091"/>
      <c r="AE326" s="1091"/>
      <c r="AF326" s="1091"/>
      <c r="AG326" s="1091"/>
      <c r="AH326" s="1091"/>
      <c r="AI326" s="1091"/>
      <c r="AJ326" s="1091"/>
      <c r="AK326" s="1091"/>
      <c r="AL326" s="1091"/>
      <c r="AM326" s="106"/>
      <c r="AN326" s="80"/>
    </row>
    <row r="327" spans="3:40" ht="13.5" hidden="1" customHeight="1" outlineLevel="1">
      <c r="C327" t="str">
        <f t="shared" si="6"/>
        <v>－</v>
      </c>
      <c r="E327" s="80"/>
      <c r="F327" s="105"/>
      <c r="G327" s="88"/>
      <c r="H327" s="110"/>
      <c r="I327" s="88"/>
      <c r="J327" s="1091"/>
      <c r="K327" s="1091"/>
      <c r="L327" s="1091"/>
      <c r="M327" s="1091"/>
      <c r="N327" s="1091"/>
      <c r="O327" s="1091"/>
      <c r="P327" s="1091"/>
      <c r="Q327" s="1091"/>
      <c r="R327" s="1091"/>
      <c r="S327" s="1091"/>
      <c r="T327" s="1091"/>
      <c r="U327" s="1091"/>
      <c r="V327" s="1091"/>
      <c r="W327" s="1091"/>
      <c r="X327" s="1091"/>
      <c r="Y327" s="1091"/>
      <c r="Z327" s="1091"/>
      <c r="AA327" s="1091"/>
      <c r="AB327" s="1091"/>
      <c r="AC327" s="1091"/>
      <c r="AD327" s="1091"/>
      <c r="AE327" s="1091"/>
      <c r="AF327" s="1091"/>
      <c r="AG327" s="1091"/>
      <c r="AH327" s="1091"/>
      <c r="AI327" s="1091"/>
      <c r="AJ327" s="1091"/>
      <c r="AK327" s="1091"/>
      <c r="AL327" s="1091"/>
      <c r="AM327" s="106"/>
      <c r="AN327" s="80"/>
    </row>
    <row r="328" spans="3:40" ht="14.25" hidden="1" outlineLevel="1" thickBot="1">
      <c r="C328" t="str">
        <f t="shared" si="6"/>
        <v>－</v>
      </c>
      <c r="E328" s="80"/>
      <c r="F328" s="105"/>
      <c r="G328" s="88"/>
      <c r="H328" s="88"/>
      <c r="I328" s="88"/>
      <c r="J328" s="1091"/>
      <c r="K328" s="1091"/>
      <c r="L328" s="1091"/>
      <c r="M328" s="1091"/>
      <c r="N328" s="1091"/>
      <c r="O328" s="1091"/>
      <c r="P328" s="1091"/>
      <c r="Q328" s="1091"/>
      <c r="R328" s="1091"/>
      <c r="S328" s="1091"/>
      <c r="T328" s="1091"/>
      <c r="U328" s="1091"/>
      <c r="V328" s="1091"/>
      <c r="W328" s="1091"/>
      <c r="X328" s="1091"/>
      <c r="Y328" s="1091"/>
      <c r="Z328" s="1091"/>
      <c r="AA328" s="1091"/>
      <c r="AB328" s="1091"/>
      <c r="AC328" s="1091"/>
      <c r="AD328" s="1091"/>
      <c r="AE328" s="1091"/>
      <c r="AF328" s="1091"/>
      <c r="AG328" s="1091"/>
      <c r="AH328" s="1091"/>
      <c r="AI328" s="1091"/>
      <c r="AJ328" s="1091"/>
      <c r="AK328" s="1091"/>
      <c r="AL328" s="1091"/>
      <c r="AM328" s="106"/>
      <c r="AN328" s="80"/>
    </row>
    <row r="329" spans="3:40" ht="14.25" hidden="1" outlineLevel="1" thickBot="1">
      <c r="C329" t="str">
        <f t="shared" si="6"/>
        <v>－</v>
      </c>
      <c r="E329" s="80"/>
      <c r="F329" s="105"/>
      <c r="G329" s="88"/>
      <c r="H329" s="88"/>
      <c r="I329" s="88" t="s">
        <v>105</v>
      </c>
      <c r="J329" s="88" t="s">
        <v>241</v>
      </c>
      <c r="K329" s="640"/>
      <c r="L329" s="640"/>
      <c r="M329" s="640"/>
      <c r="N329" s="640"/>
      <c r="O329" s="640"/>
      <c r="P329" s="640"/>
      <c r="Q329" s="640"/>
      <c r="R329" s="640"/>
      <c r="S329" s="640"/>
      <c r="T329" s="640"/>
      <c r="U329" s="640"/>
      <c r="V329" s="640"/>
      <c r="W329" s="640"/>
      <c r="X329" s="640"/>
      <c r="Y329" s="640"/>
      <c r="Z329" s="640"/>
      <c r="AA329" s="640"/>
      <c r="AB329" s="640"/>
      <c r="AC329" s="640"/>
      <c r="AD329" s="640"/>
      <c r="AE329" s="640"/>
      <c r="AF329" s="640"/>
      <c r="AG329" s="640"/>
      <c r="AH329" s="640"/>
      <c r="AI329" s="640"/>
      <c r="AJ329" s="640"/>
      <c r="AK329" s="640"/>
      <c r="AL329" s="640"/>
      <c r="AM329" s="106"/>
      <c r="AN329" s="80"/>
    </row>
    <row r="330" spans="3:40" ht="14.25" hidden="1" outlineLevel="1" thickBot="1">
      <c r="C330" t="str">
        <f t="shared" si="6"/>
        <v>－</v>
      </c>
      <c r="E330" s="80"/>
      <c r="F330" s="105"/>
      <c r="G330" s="88"/>
      <c r="H330" s="88"/>
      <c r="I330" s="88"/>
      <c r="J330" s="110" t="s">
        <v>238</v>
      </c>
      <c r="K330" s="1042" t="s">
        <v>1125</v>
      </c>
      <c r="L330" s="1068"/>
      <c r="M330" s="1068"/>
      <c r="N330" s="1068"/>
      <c r="O330" s="1068"/>
      <c r="P330" s="1068"/>
      <c r="Q330" s="1068"/>
      <c r="R330" s="1068"/>
      <c r="S330" s="1068"/>
      <c r="T330" s="1068"/>
      <c r="U330" s="1068"/>
      <c r="V330" s="1068"/>
      <c r="W330" s="1068"/>
      <c r="X330" s="1068"/>
      <c r="Y330" s="1068"/>
      <c r="Z330" s="1068"/>
      <c r="AA330" s="1068"/>
      <c r="AB330" s="1068"/>
      <c r="AC330" s="1068"/>
      <c r="AD330" s="1068"/>
      <c r="AE330" s="1068"/>
      <c r="AF330" s="1068"/>
      <c r="AG330" s="1068"/>
      <c r="AH330" s="1068"/>
      <c r="AI330" s="1068"/>
      <c r="AJ330" s="1068"/>
      <c r="AK330" s="1068"/>
      <c r="AL330" s="1068"/>
      <c r="AM330" s="106"/>
      <c r="AN330" s="80"/>
    </row>
    <row r="331" spans="3:40" ht="13.5" hidden="1" customHeight="1" outlineLevel="1">
      <c r="C331" t="str">
        <f t="shared" si="6"/>
        <v>－</v>
      </c>
      <c r="E331" s="80"/>
      <c r="F331" s="105"/>
      <c r="G331" s="88"/>
      <c r="H331" s="88"/>
      <c r="I331" s="88"/>
      <c r="J331" s="110"/>
      <c r="K331" s="1068"/>
      <c r="L331" s="1068"/>
      <c r="M331" s="1068"/>
      <c r="N331" s="1068"/>
      <c r="O331" s="1068"/>
      <c r="P331" s="1068"/>
      <c r="Q331" s="1068"/>
      <c r="R331" s="1068"/>
      <c r="S331" s="1068"/>
      <c r="T331" s="1068"/>
      <c r="U331" s="1068"/>
      <c r="V331" s="1068"/>
      <c r="W331" s="1068"/>
      <c r="X331" s="1068"/>
      <c r="Y331" s="1068"/>
      <c r="Z331" s="1068"/>
      <c r="AA331" s="1068"/>
      <c r="AB331" s="1068"/>
      <c r="AC331" s="1068"/>
      <c r="AD331" s="1068"/>
      <c r="AE331" s="1068"/>
      <c r="AF331" s="1068"/>
      <c r="AG331" s="1068"/>
      <c r="AH331" s="1068"/>
      <c r="AI331" s="1068"/>
      <c r="AJ331" s="1068"/>
      <c r="AK331" s="1068"/>
      <c r="AL331" s="1068"/>
      <c r="AM331" s="106"/>
      <c r="AN331" s="80"/>
    </row>
    <row r="332" spans="3:40" ht="14.25" hidden="1" outlineLevel="1" thickBot="1">
      <c r="C332" t="str">
        <f t="shared" si="6"/>
        <v>－</v>
      </c>
      <c r="E332" s="80"/>
      <c r="F332" s="105"/>
      <c r="G332" s="88"/>
      <c r="H332" s="88"/>
      <c r="I332" s="88"/>
      <c r="J332" s="88"/>
      <c r="K332" s="644"/>
      <c r="L332" s="644"/>
      <c r="M332" s="644"/>
      <c r="N332" s="644"/>
      <c r="O332" s="644"/>
      <c r="P332" s="644"/>
      <c r="Q332" s="644"/>
      <c r="R332" s="644"/>
      <c r="S332" s="644"/>
      <c r="T332" s="644"/>
      <c r="U332" s="644"/>
      <c r="V332" s="644"/>
      <c r="W332" s="644"/>
      <c r="X332" s="644"/>
      <c r="Y332" s="644"/>
      <c r="Z332" s="644"/>
      <c r="AA332" s="644"/>
      <c r="AB332" s="644"/>
      <c r="AC332" s="644"/>
      <c r="AD332" s="644"/>
      <c r="AE332" s="644"/>
      <c r="AF332" s="644"/>
      <c r="AG332" s="644"/>
      <c r="AH332" s="644"/>
      <c r="AI332" s="644"/>
      <c r="AJ332" s="644"/>
      <c r="AK332" s="644"/>
      <c r="AL332" s="644"/>
      <c r="AM332" s="106"/>
      <c r="AN332" s="80"/>
    </row>
    <row r="333" spans="3:40" ht="14.25" hidden="1" outlineLevel="1" thickBot="1">
      <c r="C333" t="str">
        <f t="shared" si="6"/>
        <v>－</v>
      </c>
      <c r="E333" s="80"/>
      <c r="F333" s="105"/>
      <c r="G333" s="88"/>
      <c r="H333" s="88"/>
      <c r="I333" s="88"/>
      <c r="J333" s="110" t="s">
        <v>239</v>
      </c>
      <c r="K333" s="1042" t="s">
        <v>1094</v>
      </c>
      <c r="L333" s="1068"/>
      <c r="M333" s="1068"/>
      <c r="N333" s="1068"/>
      <c r="O333" s="1068"/>
      <c r="P333" s="1068"/>
      <c r="Q333" s="1068"/>
      <c r="R333" s="1068"/>
      <c r="S333" s="1068"/>
      <c r="T333" s="1068"/>
      <c r="U333" s="1068"/>
      <c r="V333" s="1068"/>
      <c r="W333" s="1068"/>
      <c r="X333" s="1068"/>
      <c r="Y333" s="1068"/>
      <c r="Z333" s="1068"/>
      <c r="AA333" s="1068"/>
      <c r="AB333" s="1068"/>
      <c r="AC333" s="1068"/>
      <c r="AD333" s="1068"/>
      <c r="AE333" s="1068"/>
      <c r="AF333" s="1068"/>
      <c r="AG333" s="1068"/>
      <c r="AH333" s="1068"/>
      <c r="AI333" s="1068"/>
      <c r="AJ333" s="1068"/>
      <c r="AK333" s="1068"/>
      <c r="AL333" s="1068"/>
      <c r="AM333" s="106"/>
      <c r="AN333" s="80"/>
    </row>
    <row r="334" spans="3:40" ht="13.5" hidden="1" customHeight="1" outlineLevel="1">
      <c r="C334" t="str">
        <f t="shared" si="6"/>
        <v>－</v>
      </c>
      <c r="E334" s="80"/>
      <c r="F334" s="105"/>
      <c r="G334" s="88"/>
      <c r="H334" s="88"/>
      <c r="I334" s="88"/>
      <c r="J334" s="110"/>
      <c r="K334" s="1068"/>
      <c r="L334" s="1068"/>
      <c r="M334" s="1068"/>
      <c r="N334" s="1068"/>
      <c r="O334" s="1068"/>
      <c r="P334" s="1068"/>
      <c r="Q334" s="1068"/>
      <c r="R334" s="1068"/>
      <c r="S334" s="1068"/>
      <c r="T334" s="1068"/>
      <c r="U334" s="1068"/>
      <c r="V334" s="1068"/>
      <c r="W334" s="1068"/>
      <c r="X334" s="1068"/>
      <c r="Y334" s="1068"/>
      <c r="Z334" s="1068"/>
      <c r="AA334" s="1068"/>
      <c r="AB334" s="1068"/>
      <c r="AC334" s="1068"/>
      <c r="AD334" s="1068"/>
      <c r="AE334" s="1068"/>
      <c r="AF334" s="1068"/>
      <c r="AG334" s="1068"/>
      <c r="AH334" s="1068"/>
      <c r="AI334" s="1068"/>
      <c r="AJ334" s="1068"/>
      <c r="AK334" s="1068"/>
      <c r="AL334" s="1068"/>
      <c r="AM334" s="106"/>
      <c r="AN334" s="80"/>
    </row>
    <row r="335" spans="3:40" ht="14.25" hidden="1" outlineLevel="1" thickBot="1">
      <c r="C335" t="str">
        <f t="shared" si="6"/>
        <v>－</v>
      </c>
      <c r="E335" s="80"/>
      <c r="F335" s="105"/>
      <c r="G335" s="88"/>
      <c r="H335" s="88"/>
      <c r="I335" s="88"/>
      <c r="J335" s="88"/>
      <c r="K335" s="1068"/>
      <c r="L335" s="1068"/>
      <c r="M335" s="1068"/>
      <c r="N335" s="1068"/>
      <c r="O335" s="1068"/>
      <c r="P335" s="1068"/>
      <c r="Q335" s="1068"/>
      <c r="R335" s="1068"/>
      <c r="S335" s="1068"/>
      <c r="T335" s="1068"/>
      <c r="U335" s="1068"/>
      <c r="V335" s="1068"/>
      <c r="W335" s="1068"/>
      <c r="X335" s="1068"/>
      <c r="Y335" s="1068"/>
      <c r="Z335" s="1068"/>
      <c r="AA335" s="1068"/>
      <c r="AB335" s="1068"/>
      <c r="AC335" s="1068"/>
      <c r="AD335" s="1068"/>
      <c r="AE335" s="1068"/>
      <c r="AF335" s="1068"/>
      <c r="AG335" s="1068"/>
      <c r="AH335" s="1068"/>
      <c r="AI335" s="1068"/>
      <c r="AJ335" s="1068"/>
      <c r="AK335" s="1068"/>
      <c r="AL335" s="1068"/>
      <c r="AM335" s="106"/>
      <c r="AN335" s="80"/>
    </row>
    <row r="336" spans="3:40" ht="14.25" hidden="1" outlineLevel="1" thickBot="1">
      <c r="C336" t="str">
        <f t="shared" si="6"/>
        <v>－</v>
      </c>
      <c r="E336" s="80"/>
      <c r="F336" s="105"/>
      <c r="G336" s="88"/>
      <c r="H336" s="88"/>
      <c r="I336" s="88"/>
      <c r="J336" s="110" t="s">
        <v>240</v>
      </c>
      <c r="K336" s="1042" t="s">
        <v>1093</v>
      </c>
      <c r="L336" s="1068"/>
      <c r="M336" s="1068"/>
      <c r="N336" s="1068"/>
      <c r="O336" s="1068"/>
      <c r="P336" s="1068"/>
      <c r="Q336" s="1068"/>
      <c r="R336" s="1068"/>
      <c r="S336" s="1068"/>
      <c r="T336" s="1068"/>
      <c r="U336" s="1068"/>
      <c r="V336" s="1068"/>
      <c r="W336" s="1068"/>
      <c r="X336" s="1068"/>
      <c r="Y336" s="1068"/>
      <c r="Z336" s="1068"/>
      <c r="AA336" s="1068"/>
      <c r="AB336" s="1068"/>
      <c r="AC336" s="1068"/>
      <c r="AD336" s="1068"/>
      <c r="AE336" s="1068"/>
      <c r="AF336" s="1068"/>
      <c r="AG336" s="1068"/>
      <c r="AH336" s="1068"/>
      <c r="AI336" s="1068"/>
      <c r="AJ336" s="1068"/>
      <c r="AK336" s="1068"/>
      <c r="AL336" s="1068"/>
      <c r="AM336" s="106"/>
      <c r="AN336" s="80"/>
    </row>
    <row r="337" spans="3:44" ht="13.5" hidden="1" customHeight="1" outlineLevel="1">
      <c r="C337" t="str">
        <f t="shared" si="6"/>
        <v>－</v>
      </c>
      <c r="E337" s="80"/>
      <c r="F337" s="105"/>
      <c r="G337" s="88"/>
      <c r="H337" s="88"/>
      <c r="I337" s="88"/>
      <c r="J337" s="110"/>
      <c r="K337" s="1068"/>
      <c r="L337" s="1068"/>
      <c r="M337" s="1068"/>
      <c r="N337" s="1068"/>
      <c r="O337" s="1068"/>
      <c r="P337" s="1068"/>
      <c r="Q337" s="1068"/>
      <c r="R337" s="1068"/>
      <c r="S337" s="1068"/>
      <c r="T337" s="1068"/>
      <c r="U337" s="1068"/>
      <c r="V337" s="1068"/>
      <c r="W337" s="1068"/>
      <c r="X337" s="1068"/>
      <c r="Y337" s="1068"/>
      <c r="Z337" s="1068"/>
      <c r="AA337" s="1068"/>
      <c r="AB337" s="1068"/>
      <c r="AC337" s="1068"/>
      <c r="AD337" s="1068"/>
      <c r="AE337" s="1068"/>
      <c r="AF337" s="1068"/>
      <c r="AG337" s="1068"/>
      <c r="AH337" s="1068"/>
      <c r="AI337" s="1068"/>
      <c r="AJ337" s="1068"/>
      <c r="AK337" s="1068"/>
      <c r="AL337" s="1068"/>
      <c r="AM337" s="106"/>
      <c r="AN337" s="80"/>
    </row>
    <row r="338" spans="3:44" ht="14.25" hidden="1" outlineLevel="1" thickBot="1">
      <c r="C338" t="str">
        <f t="shared" si="6"/>
        <v>－</v>
      </c>
      <c r="E338" s="80"/>
      <c r="F338" s="105"/>
      <c r="G338" s="88"/>
      <c r="H338" s="88"/>
      <c r="I338" s="88"/>
      <c r="J338" s="110"/>
      <c r="K338" s="1068"/>
      <c r="L338" s="1068"/>
      <c r="M338" s="1068"/>
      <c r="N338" s="1068"/>
      <c r="O338" s="1068"/>
      <c r="P338" s="1068"/>
      <c r="Q338" s="1068"/>
      <c r="R338" s="1068"/>
      <c r="S338" s="1068"/>
      <c r="T338" s="1068"/>
      <c r="U338" s="1068"/>
      <c r="V338" s="1068"/>
      <c r="W338" s="1068"/>
      <c r="X338" s="1068"/>
      <c r="Y338" s="1068"/>
      <c r="Z338" s="1068"/>
      <c r="AA338" s="1068"/>
      <c r="AB338" s="1068"/>
      <c r="AC338" s="1068"/>
      <c r="AD338" s="1068"/>
      <c r="AE338" s="1068"/>
      <c r="AF338" s="1068"/>
      <c r="AG338" s="1068"/>
      <c r="AH338" s="1068"/>
      <c r="AI338" s="1068"/>
      <c r="AJ338" s="1068"/>
      <c r="AK338" s="1068"/>
      <c r="AL338" s="1068"/>
      <c r="AM338" s="106"/>
      <c r="AN338" s="80"/>
    </row>
    <row r="339" spans="3:44" ht="14.25" hidden="1" outlineLevel="1" thickBot="1">
      <c r="C339" t="str">
        <f t="shared" si="6"/>
        <v>－</v>
      </c>
      <c r="E339" s="80"/>
      <c r="F339" s="105"/>
      <c r="G339" s="88"/>
      <c r="H339" s="88"/>
      <c r="I339" s="88"/>
      <c r="J339" s="110" t="s">
        <v>243</v>
      </c>
      <c r="K339" s="1042" t="s">
        <v>1092</v>
      </c>
      <c r="L339" s="1091"/>
      <c r="M339" s="1091"/>
      <c r="N339" s="1091"/>
      <c r="O339" s="1091"/>
      <c r="P339" s="1091"/>
      <c r="Q339" s="1091"/>
      <c r="R339" s="1091"/>
      <c r="S339" s="1091"/>
      <c r="T339" s="1091"/>
      <c r="U339" s="1091"/>
      <c r="V339" s="1091"/>
      <c r="W339" s="1091"/>
      <c r="X339" s="1091"/>
      <c r="Y339" s="1091"/>
      <c r="Z339" s="1091"/>
      <c r="AA339" s="1091"/>
      <c r="AB339" s="1091"/>
      <c r="AC339" s="1091"/>
      <c r="AD339" s="1091"/>
      <c r="AE339" s="1091"/>
      <c r="AF339" s="1091"/>
      <c r="AG339" s="1091"/>
      <c r="AH339" s="1091"/>
      <c r="AI339" s="1091"/>
      <c r="AJ339" s="1091"/>
      <c r="AK339" s="1091"/>
      <c r="AL339" s="1091"/>
      <c r="AM339" s="106"/>
      <c r="AN339" s="80"/>
    </row>
    <row r="340" spans="3:44" ht="14.25" hidden="1" outlineLevel="1" thickBot="1">
      <c r="C340" t="str">
        <f t="shared" si="6"/>
        <v>－</v>
      </c>
      <c r="E340" s="80"/>
      <c r="F340" s="105"/>
      <c r="G340" s="88"/>
      <c r="H340" s="88"/>
      <c r="I340" s="88"/>
      <c r="J340" s="88"/>
      <c r="K340" s="1091"/>
      <c r="L340" s="1091"/>
      <c r="M340" s="1091"/>
      <c r="N340" s="1091"/>
      <c r="O340" s="1091"/>
      <c r="P340" s="1091"/>
      <c r="Q340" s="1091"/>
      <c r="R340" s="1091"/>
      <c r="S340" s="1091"/>
      <c r="T340" s="1091"/>
      <c r="U340" s="1091"/>
      <c r="V340" s="1091"/>
      <c r="W340" s="1091"/>
      <c r="X340" s="1091"/>
      <c r="Y340" s="1091"/>
      <c r="Z340" s="1091"/>
      <c r="AA340" s="1091"/>
      <c r="AB340" s="1091"/>
      <c r="AC340" s="1091"/>
      <c r="AD340" s="1091"/>
      <c r="AE340" s="1091"/>
      <c r="AF340" s="1091"/>
      <c r="AG340" s="1091"/>
      <c r="AH340" s="1091"/>
      <c r="AI340" s="1091"/>
      <c r="AJ340" s="1091"/>
      <c r="AK340" s="1091"/>
      <c r="AL340" s="1091"/>
      <c r="AM340" s="106"/>
      <c r="AN340" s="80"/>
    </row>
    <row r="341" spans="3:44" ht="14.25" hidden="1" outlineLevel="1" thickBot="1">
      <c r="C341" t="str">
        <f>C$24</f>
        <v>－</v>
      </c>
      <c r="E341" s="80"/>
      <c r="F341" s="105"/>
      <c r="G341" s="88"/>
      <c r="H341" s="88"/>
      <c r="I341" s="88"/>
      <c r="J341" s="88"/>
      <c r="K341" s="1091"/>
      <c r="L341" s="1091"/>
      <c r="M341" s="1091"/>
      <c r="N341" s="1091"/>
      <c r="O341" s="1091"/>
      <c r="P341" s="1091"/>
      <c r="Q341" s="1091"/>
      <c r="R341" s="1091"/>
      <c r="S341" s="1091"/>
      <c r="T341" s="1091"/>
      <c r="U341" s="1091"/>
      <c r="V341" s="1091"/>
      <c r="W341" s="1091"/>
      <c r="X341" s="1091"/>
      <c r="Y341" s="1091"/>
      <c r="Z341" s="1091"/>
      <c r="AA341" s="1091"/>
      <c r="AB341" s="1091"/>
      <c r="AC341" s="1091"/>
      <c r="AD341" s="1091"/>
      <c r="AE341" s="1091"/>
      <c r="AF341" s="1091"/>
      <c r="AG341" s="1091"/>
      <c r="AH341" s="1091"/>
      <c r="AI341" s="1091"/>
      <c r="AJ341" s="1091"/>
      <c r="AK341" s="1091"/>
      <c r="AL341" s="1091"/>
      <c r="AM341" s="106"/>
      <c r="AN341" s="80"/>
    </row>
    <row r="342" spans="3:44" ht="14.25" hidden="1" outlineLevel="1" thickBot="1">
      <c r="C342" t="str">
        <f>C$24</f>
        <v>－</v>
      </c>
      <c r="E342" s="80"/>
      <c r="F342" s="107"/>
      <c r="G342" s="108"/>
      <c r="H342" s="108"/>
      <c r="I342" s="108"/>
      <c r="J342" s="108"/>
      <c r="K342" s="1092"/>
      <c r="L342" s="1092"/>
      <c r="M342" s="1092"/>
      <c r="N342" s="1092"/>
      <c r="O342" s="1092"/>
      <c r="P342" s="1092"/>
      <c r="Q342" s="1092"/>
      <c r="R342" s="1092"/>
      <c r="S342" s="1092"/>
      <c r="T342" s="1092"/>
      <c r="U342" s="1092"/>
      <c r="V342" s="1092"/>
      <c r="W342" s="1092"/>
      <c r="X342" s="1092"/>
      <c r="Y342" s="1092"/>
      <c r="Z342" s="1092"/>
      <c r="AA342" s="1092"/>
      <c r="AB342" s="1092"/>
      <c r="AC342" s="1092"/>
      <c r="AD342" s="1092"/>
      <c r="AE342" s="1092"/>
      <c r="AF342" s="1092"/>
      <c r="AG342" s="1092"/>
      <c r="AH342" s="1092"/>
      <c r="AI342" s="1092"/>
      <c r="AJ342" s="1092"/>
      <c r="AK342" s="1092"/>
      <c r="AL342" s="1092"/>
      <c r="AM342" s="109"/>
      <c r="AN342" s="80"/>
    </row>
    <row r="343" spans="3:44" ht="14.25" hidden="1" outlineLevel="1" thickBot="1">
      <c r="C343" t="str">
        <f>C$24</f>
        <v>－</v>
      </c>
    </row>
    <row r="344" spans="3:44" ht="14.25" hidden="1" outlineLevel="1" thickBot="1">
      <c r="C344" s="96" t="str">
        <f>C$25</f>
        <v>－</v>
      </c>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c r="AL344" s="80"/>
      <c r="AM344" s="80"/>
      <c r="AN344" s="80"/>
      <c r="AR344" t="s">
        <v>245</v>
      </c>
    </row>
    <row r="345" spans="3:44" ht="14.25" hidden="1" outlineLevel="1" thickBot="1">
      <c r="C345" t="str">
        <f t="shared" ref="C345:C407" si="7">C$25</f>
        <v>－</v>
      </c>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c r="AN345" s="99" t="s">
        <v>248</v>
      </c>
    </row>
    <row r="346" spans="3:44" ht="14.25" hidden="1" outlineLevel="1" thickBot="1">
      <c r="C346" t="str">
        <f t="shared" si="7"/>
        <v>－</v>
      </c>
      <c r="E346" s="80"/>
      <c r="F346" s="1029" t="s">
        <v>55</v>
      </c>
      <c r="G346" s="1030"/>
      <c r="H346" s="1030"/>
      <c r="I346" s="1030"/>
      <c r="J346" s="1030" t="s">
        <v>1051</v>
      </c>
      <c r="K346" s="1031"/>
      <c r="L346" s="1032">
        <f>①入力票!E42</f>
        <v>0</v>
      </c>
      <c r="M346" s="1032"/>
      <c r="N346" s="1032"/>
      <c r="O346" s="1032"/>
      <c r="P346" s="1032"/>
      <c r="Q346" s="1032"/>
      <c r="R346" s="1032"/>
      <c r="S346" s="1032"/>
      <c r="T346" s="1032"/>
      <c r="U346" s="1032"/>
      <c r="V346" s="1032"/>
      <c r="W346" s="1032"/>
      <c r="X346" s="1032"/>
      <c r="Y346" s="1032"/>
      <c r="Z346" s="1032"/>
      <c r="AA346" s="1032"/>
      <c r="AB346" s="1032"/>
      <c r="AC346" s="1032"/>
      <c r="AD346" s="1032"/>
      <c r="AE346" s="1032"/>
      <c r="AF346" s="1032"/>
      <c r="AG346" s="1032"/>
      <c r="AH346" s="1032"/>
      <c r="AI346" s="1032"/>
      <c r="AJ346" s="1032"/>
      <c r="AK346" s="1032"/>
      <c r="AL346" s="1032"/>
      <c r="AM346" s="1032"/>
      <c r="AN346" s="80"/>
      <c r="AR346" t="s">
        <v>464</v>
      </c>
    </row>
    <row r="347" spans="3:44" ht="14.25" hidden="1" outlineLevel="1" thickBot="1">
      <c r="C347" t="str">
        <f t="shared" si="7"/>
        <v>－</v>
      </c>
      <c r="E347" s="80"/>
      <c r="F347" s="100"/>
      <c r="G347" s="100"/>
      <c r="H347" s="100"/>
      <c r="I347" s="100"/>
      <c r="J347" s="100"/>
      <c r="K347" s="100"/>
      <c r="L347" s="1033" t="s">
        <v>228</v>
      </c>
      <c r="M347" s="1033"/>
      <c r="N347" s="1033"/>
      <c r="O347" s="1033"/>
      <c r="P347" s="1033"/>
      <c r="Q347" s="1033"/>
      <c r="R347" s="1033"/>
      <c r="S347" s="1033"/>
      <c r="T347" s="1033"/>
      <c r="U347" s="1033"/>
      <c r="V347" s="1033"/>
      <c r="W347" s="1033"/>
      <c r="X347" s="1033"/>
      <c r="Y347" s="1033"/>
      <c r="Z347" s="1033"/>
      <c r="AA347" s="1033"/>
      <c r="AB347" s="1033"/>
      <c r="AC347" s="1033"/>
      <c r="AD347" s="1033"/>
      <c r="AE347" s="1033"/>
      <c r="AF347" s="1033"/>
      <c r="AG347" s="1033"/>
      <c r="AH347" s="1033"/>
      <c r="AI347" s="1033"/>
      <c r="AJ347" s="1033"/>
      <c r="AK347" s="1033"/>
      <c r="AL347" s="1033"/>
      <c r="AM347" s="1033"/>
      <c r="AN347" s="80"/>
    </row>
    <row r="348" spans="3:44" ht="14.25" hidden="1" outlineLevel="1" thickBot="1">
      <c r="C348" t="str">
        <f t="shared" si="7"/>
        <v>－</v>
      </c>
      <c r="E348" s="80"/>
      <c r="F348" s="1086" t="s">
        <v>229</v>
      </c>
      <c r="G348" s="1087"/>
      <c r="H348" s="1087"/>
      <c r="I348" s="1087"/>
      <c r="J348" s="1087"/>
      <c r="K348" s="1087"/>
      <c r="L348" s="1087"/>
      <c r="M348" s="1087"/>
      <c r="N348" s="1087"/>
      <c r="O348" s="1087"/>
      <c r="P348" s="1087"/>
      <c r="Q348" s="1087"/>
      <c r="R348" s="1087"/>
      <c r="S348" s="1087"/>
      <c r="T348" s="1087"/>
      <c r="U348" s="1087"/>
      <c r="V348" s="1087"/>
      <c r="W348" s="1087"/>
      <c r="X348" s="1087"/>
      <c r="Y348" s="1087"/>
      <c r="Z348" s="1087"/>
      <c r="AA348" s="1087"/>
      <c r="AB348" s="1087"/>
      <c r="AC348" s="1087"/>
      <c r="AD348" s="1087"/>
      <c r="AE348" s="1087"/>
      <c r="AF348" s="1087"/>
      <c r="AG348" s="1087"/>
      <c r="AH348" s="1087"/>
      <c r="AI348" s="1087"/>
      <c r="AJ348" s="1087"/>
      <c r="AK348" s="1087"/>
      <c r="AL348" s="1087"/>
      <c r="AM348" s="1088"/>
      <c r="AN348" s="80"/>
    </row>
    <row r="349" spans="3:44" ht="14.25" hidden="1" outlineLevel="1" thickBot="1">
      <c r="C349" t="str">
        <f t="shared" si="7"/>
        <v>－</v>
      </c>
      <c r="E349" s="80"/>
      <c r="F349" s="101"/>
      <c r="G349" s="102" t="s">
        <v>230</v>
      </c>
      <c r="H349" s="103"/>
      <c r="I349" s="103"/>
      <c r="J349" s="103"/>
      <c r="K349" s="103"/>
      <c r="L349" s="103"/>
      <c r="M349" s="103"/>
      <c r="N349" s="103"/>
      <c r="O349" s="103"/>
      <c r="P349" s="103"/>
      <c r="Q349" s="103"/>
      <c r="R349" s="103"/>
      <c r="S349" s="103"/>
      <c r="T349" s="103"/>
      <c r="U349" s="103"/>
      <c r="V349" s="103"/>
      <c r="W349" s="103"/>
      <c r="X349" s="103"/>
      <c r="Y349" s="103"/>
      <c r="Z349" s="103"/>
      <c r="AA349" s="103"/>
      <c r="AB349" s="103"/>
      <c r="AC349" s="103"/>
      <c r="AD349" s="103"/>
      <c r="AE349" s="103"/>
      <c r="AF349" s="103"/>
      <c r="AG349" s="103"/>
      <c r="AH349" s="103"/>
      <c r="AI349" s="103"/>
      <c r="AJ349" s="103"/>
      <c r="AK349" s="103"/>
      <c r="AL349" s="103"/>
      <c r="AM349" s="104"/>
      <c r="AN349" s="80"/>
    </row>
    <row r="350" spans="3:44" ht="14.25" hidden="1" outlineLevel="1" thickBot="1">
      <c r="C350" t="str">
        <f t="shared" si="7"/>
        <v>－</v>
      </c>
      <c r="E350" s="80"/>
      <c r="F350" s="105"/>
      <c r="G350" s="1089">
        <f>①入力票!E43</f>
        <v>0</v>
      </c>
      <c r="H350" s="1068"/>
      <c r="I350" s="1068"/>
      <c r="J350" s="1068"/>
      <c r="K350" s="1068"/>
      <c r="L350" s="1068"/>
      <c r="M350" s="1068"/>
      <c r="N350" s="1068"/>
      <c r="O350" s="1068"/>
      <c r="P350" s="1068"/>
      <c r="Q350" s="1068"/>
      <c r="R350" s="1068"/>
      <c r="S350" s="1068"/>
      <c r="T350" s="1068"/>
      <c r="U350" s="1068"/>
      <c r="V350" s="1068"/>
      <c r="W350" s="1068"/>
      <c r="X350" s="1068"/>
      <c r="Y350" s="1068"/>
      <c r="Z350" s="1068"/>
      <c r="AA350" s="1068"/>
      <c r="AB350" s="1068"/>
      <c r="AC350" s="1068"/>
      <c r="AD350" s="1068"/>
      <c r="AE350" s="1068"/>
      <c r="AF350" s="1068"/>
      <c r="AG350" s="1068"/>
      <c r="AH350" s="1068"/>
      <c r="AI350" s="1068"/>
      <c r="AJ350" s="1068"/>
      <c r="AK350" s="1068"/>
      <c r="AL350" s="1068"/>
      <c r="AM350" s="106"/>
      <c r="AN350" s="80"/>
      <c r="AR350" t="s">
        <v>464</v>
      </c>
    </row>
    <row r="351" spans="3:44" ht="14.25" hidden="1" outlineLevel="1" thickBot="1">
      <c r="C351" t="str">
        <f t="shared" si="7"/>
        <v>－</v>
      </c>
      <c r="E351" s="80"/>
      <c r="F351" s="105"/>
      <c r="G351" s="1068"/>
      <c r="H351" s="1068"/>
      <c r="I351" s="1068"/>
      <c r="J351" s="1068"/>
      <c r="K351" s="1068"/>
      <c r="L351" s="1068"/>
      <c r="M351" s="1068"/>
      <c r="N351" s="1068"/>
      <c r="O351" s="1068"/>
      <c r="P351" s="1068"/>
      <c r="Q351" s="1068"/>
      <c r="R351" s="1068"/>
      <c r="S351" s="1068"/>
      <c r="T351" s="1068"/>
      <c r="U351" s="1068"/>
      <c r="V351" s="1068"/>
      <c r="W351" s="1068"/>
      <c r="X351" s="1068"/>
      <c r="Y351" s="1068"/>
      <c r="Z351" s="1068"/>
      <c r="AA351" s="1068"/>
      <c r="AB351" s="1068"/>
      <c r="AC351" s="1068"/>
      <c r="AD351" s="1068"/>
      <c r="AE351" s="1068"/>
      <c r="AF351" s="1068"/>
      <c r="AG351" s="1068"/>
      <c r="AH351" s="1068"/>
      <c r="AI351" s="1068"/>
      <c r="AJ351" s="1068"/>
      <c r="AK351" s="1068"/>
      <c r="AL351" s="1068"/>
      <c r="AM351" s="106"/>
      <c r="AN351" s="80"/>
    </row>
    <row r="352" spans="3:44" ht="14.25" hidden="1" outlineLevel="1" thickBot="1">
      <c r="C352" t="str">
        <f t="shared" si="7"/>
        <v>－</v>
      </c>
      <c r="E352" s="80"/>
      <c r="F352" s="105"/>
      <c r="G352" s="1068"/>
      <c r="H352" s="1068"/>
      <c r="I352" s="1068"/>
      <c r="J352" s="1068"/>
      <c r="K352" s="1068"/>
      <c r="L352" s="1068"/>
      <c r="M352" s="1068"/>
      <c r="N352" s="1068"/>
      <c r="O352" s="1068"/>
      <c r="P352" s="1068"/>
      <c r="Q352" s="1068"/>
      <c r="R352" s="1068"/>
      <c r="S352" s="1068"/>
      <c r="T352" s="1068"/>
      <c r="U352" s="1068"/>
      <c r="V352" s="1068"/>
      <c r="W352" s="1068"/>
      <c r="X352" s="1068"/>
      <c r="Y352" s="1068"/>
      <c r="Z352" s="1068"/>
      <c r="AA352" s="1068"/>
      <c r="AB352" s="1068"/>
      <c r="AC352" s="1068"/>
      <c r="AD352" s="1068"/>
      <c r="AE352" s="1068"/>
      <c r="AF352" s="1068"/>
      <c r="AG352" s="1068"/>
      <c r="AH352" s="1068"/>
      <c r="AI352" s="1068"/>
      <c r="AJ352" s="1068"/>
      <c r="AK352" s="1068"/>
      <c r="AL352" s="1068"/>
      <c r="AM352" s="106"/>
      <c r="AN352" s="80"/>
    </row>
    <row r="353" spans="3:44" ht="14.25" hidden="1" outlineLevel="1" thickBot="1">
      <c r="C353" t="str">
        <f t="shared" si="7"/>
        <v>－</v>
      </c>
      <c r="E353" s="80"/>
      <c r="F353" s="105"/>
      <c r="G353" s="1068"/>
      <c r="H353" s="1068"/>
      <c r="I353" s="1068"/>
      <c r="J353" s="1068"/>
      <c r="K353" s="1068"/>
      <c r="L353" s="1068"/>
      <c r="M353" s="1068"/>
      <c r="N353" s="1068"/>
      <c r="O353" s="1068"/>
      <c r="P353" s="1068"/>
      <c r="Q353" s="1068"/>
      <c r="R353" s="1068"/>
      <c r="S353" s="1068"/>
      <c r="T353" s="1068"/>
      <c r="U353" s="1068"/>
      <c r="V353" s="1068"/>
      <c r="W353" s="1068"/>
      <c r="X353" s="1068"/>
      <c r="Y353" s="1068"/>
      <c r="Z353" s="1068"/>
      <c r="AA353" s="1068"/>
      <c r="AB353" s="1068"/>
      <c r="AC353" s="1068"/>
      <c r="AD353" s="1068"/>
      <c r="AE353" s="1068"/>
      <c r="AF353" s="1068"/>
      <c r="AG353" s="1068"/>
      <c r="AH353" s="1068"/>
      <c r="AI353" s="1068"/>
      <c r="AJ353" s="1068"/>
      <c r="AK353" s="1068"/>
      <c r="AL353" s="1068"/>
      <c r="AM353" s="106"/>
      <c r="AN353" s="80"/>
    </row>
    <row r="354" spans="3:44" ht="14.25" hidden="1" outlineLevel="1" thickBot="1">
      <c r="C354" t="str">
        <f t="shared" si="7"/>
        <v>－</v>
      </c>
      <c r="E354" s="80"/>
      <c r="F354" s="105"/>
      <c r="G354" s="1068"/>
      <c r="H354" s="1068"/>
      <c r="I354" s="1068"/>
      <c r="J354" s="1068"/>
      <c r="K354" s="1068"/>
      <c r="L354" s="1068"/>
      <c r="M354" s="1068"/>
      <c r="N354" s="1068"/>
      <c r="O354" s="1068"/>
      <c r="P354" s="1068"/>
      <c r="Q354" s="1068"/>
      <c r="R354" s="1068"/>
      <c r="S354" s="1068"/>
      <c r="T354" s="1068"/>
      <c r="U354" s="1068"/>
      <c r="V354" s="1068"/>
      <c r="W354" s="1068"/>
      <c r="X354" s="1068"/>
      <c r="Y354" s="1068"/>
      <c r="Z354" s="1068"/>
      <c r="AA354" s="1068"/>
      <c r="AB354" s="1068"/>
      <c r="AC354" s="1068"/>
      <c r="AD354" s="1068"/>
      <c r="AE354" s="1068"/>
      <c r="AF354" s="1068"/>
      <c r="AG354" s="1068"/>
      <c r="AH354" s="1068"/>
      <c r="AI354" s="1068"/>
      <c r="AJ354" s="1068"/>
      <c r="AK354" s="1068"/>
      <c r="AL354" s="1068"/>
      <c r="AM354" s="106"/>
      <c r="AN354" s="80"/>
    </row>
    <row r="355" spans="3:44" ht="14.25" hidden="1" outlineLevel="1" thickBot="1">
      <c r="C355" t="str">
        <f t="shared" si="7"/>
        <v>－</v>
      </c>
      <c r="E355" s="80"/>
      <c r="F355" s="105"/>
      <c r="G355" s="1068"/>
      <c r="H355" s="1068"/>
      <c r="I355" s="1068"/>
      <c r="J355" s="1068"/>
      <c r="K355" s="1068"/>
      <c r="L355" s="1068"/>
      <c r="M355" s="1068"/>
      <c r="N355" s="1068"/>
      <c r="O355" s="1068"/>
      <c r="P355" s="1068"/>
      <c r="Q355" s="1068"/>
      <c r="R355" s="1068"/>
      <c r="S355" s="1068"/>
      <c r="T355" s="1068"/>
      <c r="U355" s="1068"/>
      <c r="V355" s="1068"/>
      <c r="W355" s="1068"/>
      <c r="X355" s="1068"/>
      <c r="Y355" s="1068"/>
      <c r="Z355" s="1068"/>
      <c r="AA355" s="1068"/>
      <c r="AB355" s="1068"/>
      <c r="AC355" s="1068"/>
      <c r="AD355" s="1068"/>
      <c r="AE355" s="1068"/>
      <c r="AF355" s="1068"/>
      <c r="AG355" s="1068"/>
      <c r="AH355" s="1068"/>
      <c r="AI355" s="1068"/>
      <c r="AJ355" s="1068"/>
      <c r="AK355" s="1068"/>
      <c r="AL355" s="1068"/>
      <c r="AM355" s="106"/>
      <c r="AN355" s="80"/>
    </row>
    <row r="356" spans="3:44" ht="14.25" hidden="1" outlineLevel="1" thickBot="1">
      <c r="C356" t="str">
        <f t="shared" si="7"/>
        <v>－</v>
      </c>
      <c r="E356" s="80"/>
      <c r="F356" s="105"/>
      <c r="G356" s="1068"/>
      <c r="H356" s="1068"/>
      <c r="I356" s="1068"/>
      <c r="J356" s="1068"/>
      <c r="K356" s="1068"/>
      <c r="L356" s="1068"/>
      <c r="M356" s="1068"/>
      <c r="N356" s="1068"/>
      <c r="O356" s="1068"/>
      <c r="P356" s="1068"/>
      <c r="Q356" s="1068"/>
      <c r="R356" s="1068"/>
      <c r="S356" s="1068"/>
      <c r="T356" s="1068"/>
      <c r="U356" s="1068"/>
      <c r="V356" s="1068"/>
      <c r="W356" s="1068"/>
      <c r="X356" s="1068"/>
      <c r="Y356" s="1068"/>
      <c r="Z356" s="1068"/>
      <c r="AA356" s="1068"/>
      <c r="AB356" s="1068"/>
      <c r="AC356" s="1068"/>
      <c r="AD356" s="1068"/>
      <c r="AE356" s="1068"/>
      <c r="AF356" s="1068"/>
      <c r="AG356" s="1068"/>
      <c r="AH356" s="1068"/>
      <c r="AI356" s="1068"/>
      <c r="AJ356" s="1068"/>
      <c r="AK356" s="1068"/>
      <c r="AL356" s="1068"/>
      <c r="AM356" s="106"/>
      <c r="AN356" s="80"/>
    </row>
    <row r="357" spans="3:44" ht="14.25" hidden="1" outlineLevel="1" thickBot="1">
      <c r="C357" t="str">
        <f t="shared" si="7"/>
        <v>－</v>
      </c>
      <c r="E357" s="80"/>
      <c r="F357" s="105"/>
      <c r="G357" s="33" t="s">
        <v>231</v>
      </c>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K357" s="122"/>
      <c r="AL357" s="122"/>
      <c r="AM357" s="106"/>
      <c r="AN357" s="80"/>
    </row>
    <row r="358" spans="3:44" ht="14.25" hidden="1" outlineLevel="1" thickBot="1">
      <c r="C358" t="str">
        <f t="shared" si="7"/>
        <v>－</v>
      </c>
      <c r="E358" s="80"/>
      <c r="F358" s="105"/>
      <c r="G358" s="1089">
        <f>①入力票!E47</f>
        <v>0</v>
      </c>
      <c r="H358" s="1068"/>
      <c r="I358" s="1068"/>
      <c r="J358" s="1068"/>
      <c r="K358" s="1068"/>
      <c r="L358" s="1068"/>
      <c r="M358" s="1068"/>
      <c r="N358" s="1068"/>
      <c r="O358" s="1068"/>
      <c r="P358" s="1068"/>
      <c r="Q358" s="1068"/>
      <c r="R358" s="1068"/>
      <c r="S358" s="1068"/>
      <c r="T358" s="1068"/>
      <c r="U358" s="1068"/>
      <c r="V358" s="1068"/>
      <c r="W358" s="1068"/>
      <c r="X358" s="1068"/>
      <c r="Y358" s="1068"/>
      <c r="Z358" s="1068"/>
      <c r="AA358" s="1068"/>
      <c r="AB358" s="1068"/>
      <c r="AC358" s="1068"/>
      <c r="AD358" s="1068"/>
      <c r="AE358" s="1068"/>
      <c r="AF358" s="1068"/>
      <c r="AG358" s="1068"/>
      <c r="AH358" s="1068"/>
      <c r="AI358" s="1068"/>
      <c r="AJ358" s="1068"/>
      <c r="AK358" s="1068"/>
      <c r="AL358" s="1068"/>
      <c r="AM358" s="106"/>
      <c r="AN358" s="80"/>
    </row>
    <row r="359" spans="3:44" ht="14.25" hidden="1" outlineLevel="1" thickBot="1">
      <c r="C359" t="str">
        <f t="shared" si="7"/>
        <v>－</v>
      </c>
      <c r="E359" s="80"/>
      <c r="F359" s="105"/>
      <c r="G359" s="1068"/>
      <c r="H359" s="1068"/>
      <c r="I359" s="1068"/>
      <c r="J359" s="1068"/>
      <c r="K359" s="1068"/>
      <c r="L359" s="1068"/>
      <c r="M359" s="1068"/>
      <c r="N359" s="1068"/>
      <c r="O359" s="1068"/>
      <c r="P359" s="1068"/>
      <c r="Q359" s="1068"/>
      <c r="R359" s="1068"/>
      <c r="S359" s="1068"/>
      <c r="T359" s="1068"/>
      <c r="U359" s="1068"/>
      <c r="V359" s="1068"/>
      <c r="W359" s="1068"/>
      <c r="X359" s="1068"/>
      <c r="Y359" s="1068"/>
      <c r="Z359" s="1068"/>
      <c r="AA359" s="1068"/>
      <c r="AB359" s="1068"/>
      <c r="AC359" s="1068"/>
      <c r="AD359" s="1068"/>
      <c r="AE359" s="1068"/>
      <c r="AF359" s="1068"/>
      <c r="AG359" s="1068"/>
      <c r="AH359" s="1068"/>
      <c r="AI359" s="1068"/>
      <c r="AJ359" s="1068"/>
      <c r="AK359" s="1068"/>
      <c r="AL359" s="1068"/>
      <c r="AM359" s="106"/>
      <c r="AN359" s="80"/>
    </row>
    <row r="360" spans="3:44" ht="14.25" hidden="1" outlineLevel="1" thickBot="1">
      <c r="C360" t="str">
        <f t="shared" si="7"/>
        <v>－</v>
      </c>
      <c r="E360" s="80"/>
      <c r="F360" s="105"/>
      <c r="G360" s="1068"/>
      <c r="H360" s="1068"/>
      <c r="I360" s="1068"/>
      <c r="J360" s="1068"/>
      <c r="K360" s="1068"/>
      <c r="L360" s="1068"/>
      <c r="M360" s="1068"/>
      <c r="N360" s="1068"/>
      <c r="O360" s="1068"/>
      <c r="P360" s="1068"/>
      <c r="Q360" s="1068"/>
      <c r="R360" s="1068"/>
      <c r="S360" s="1068"/>
      <c r="T360" s="1068"/>
      <c r="U360" s="1068"/>
      <c r="V360" s="1068"/>
      <c r="W360" s="1068"/>
      <c r="X360" s="1068"/>
      <c r="Y360" s="1068"/>
      <c r="Z360" s="1068"/>
      <c r="AA360" s="1068"/>
      <c r="AB360" s="1068"/>
      <c r="AC360" s="1068"/>
      <c r="AD360" s="1068"/>
      <c r="AE360" s="1068"/>
      <c r="AF360" s="1068"/>
      <c r="AG360" s="1068"/>
      <c r="AH360" s="1068"/>
      <c r="AI360" s="1068"/>
      <c r="AJ360" s="1068"/>
      <c r="AK360" s="1068"/>
      <c r="AL360" s="1068"/>
      <c r="AM360" s="106"/>
      <c r="AN360" s="80"/>
      <c r="AR360" t="s">
        <v>464</v>
      </c>
    </row>
    <row r="361" spans="3:44" ht="14.25" hidden="1" outlineLevel="1" thickBot="1">
      <c r="C361" t="str">
        <f t="shared" si="7"/>
        <v>－</v>
      </c>
      <c r="E361" s="80"/>
      <c r="F361" s="105"/>
      <c r="G361" s="1068"/>
      <c r="H361" s="1068"/>
      <c r="I361" s="1068"/>
      <c r="J361" s="1068"/>
      <c r="K361" s="1068"/>
      <c r="L361" s="1068"/>
      <c r="M361" s="1068"/>
      <c r="N361" s="1068"/>
      <c r="O361" s="1068"/>
      <c r="P361" s="1068"/>
      <c r="Q361" s="1068"/>
      <c r="R361" s="1068"/>
      <c r="S361" s="1068"/>
      <c r="T361" s="1068"/>
      <c r="U361" s="1068"/>
      <c r="V361" s="1068"/>
      <c r="W361" s="1068"/>
      <c r="X361" s="1068"/>
      <c r="Y361" s="1068"/>
      <c r="Z361" s="1068"/>
      <c r="AA361" s="1068"/>
      <c r="AB361" s="1068"/>
      <c r="AC361" s="1068"/>
      <c r="AD361" s="1068"/>
      <c r="AE361" s="1068"/>
      <c r="AF361" s="1068"/>
      <c r="AG361" s="1068"/>
      <c r="AH361" s="1068"/>
      <c r="AI361" s="1068"/>
      <c r="AJ361" s="1068"/>
      <c r="AK361" s="1068"/>
      <c r="AL361" s="1068"/>
      <c r="AM361" s="106"/>
      <c r="AN361" s="80"/>
    </row>
    <row r="362" spans="3:44" ht="14.25" hidden="1" outlineLevel="1" thickBot="1">
      <c r="C362" t="str">
        <f t="shared" si="7"/>
        <v>－</v>
      </c>
      <c r="E362" s="80"/>
      <c r="F362" s="105"/>
      <c r="G362" s="1068"/>
      <c r="H362" s="1068"/>
      <c r="I362" s="1068"/>
      <c r="J362" s="1068"/>
      <c r="K362" s="1068"/>
      <c r="L362" s="1068"/>
      <c r="M362" s="1068"/>
      <c r="N362" s="1068"/>
      <c r="O362" s="1068"/>
      <c r="P362" s="1068"/>
      <c r="Q362" s="1068"/>
      <c r="R362" s="1068"/>
      <c r="S362" s="1068"/>
      <c r="T362" s="1068"/>
      <c r="U362" s="1068"/>
      <c r="V362" s="1068"/>
      <c r="W362" s="1068"/>
      <c r="X362" s="1068"/>
      <c r="Y362" s="1068"/>
      <c r="Z362" s="1068"/>
      <c r="AA362" s="1068"/>
      <c r="AB362" s="1068"/>
      <c r="AC362" s="1068"/>
      <c r="AD362" s="1068"/>
      <c r="AE362" s="1068"/>
      <c r="AF362" s="1068"/>
      <c r="AG362" s="1068"/>
      <c r="AH362" s="1068"/>
      <c r="AI362" s="1068"/>
      <c r="AJ362" s="1068"/>
      <c r="AK362" s="1068"/>
      <c r="AL362" s="1068"/>
      <c r="AM362" s="106"/>
      <c r="AN362" s="80"/>
    </row>
    <row r="363" spans="3:44" ht="14.25" hidden="1" outlineLevel="1" thickBot="1">
      <c r="C363" t="str">
        <f t="shared" si="7"/>
        <v>－</v>
      </c>
      <c r="E363" s="80"/>
      <c r="F363" s="105"/>
      <c r="G363" s="1068"/>
      <c r="H363" s="1068"/>
      <c r="I363" s="1068"/>
      <c r="J363" s="1068"/>
      <c r="K363" s="1068"/>
      <c r="L363" s="1068"/>
      <c r="M363" s="1068"/>
      <c r="N363" s="1068"/>
      <c r="O363" s="1068"/>
      <c r="P363" s="1068"/>
      <c r="Q363" s="1068"/>
      <c r="R363" s="1068"/>
      <c r="S363" s="1068"/>
      <c r="T363" s="1068"/>
      <c r="U363" s="1068"/>
      <c r="V363" s="1068"/>
      <c r="W363" s="1068"/>
      <c r="X363" s="1068"/>
      <c r="Y363" s="1068"/>
      <c r="Z363" s="1068"/>
      <c r="AA363" s="1068"/>
      <c r="AB363" s="1068"/>
      <c r="AC363" s="1068"/>
      <c r="AD363" s="1068"/>
      <c r="AE363" s="1068"/>
      <c r="AF363" s="1068"/>
      <c r="AG363" s="1068"/>
      <c r="AH363" s="1068"/>
      <c r="AI363" s="1068"/>
      <c r="AJ363" s="1068"/>
      <c r="AK363" s="1068"/>
      <c r="AL363" s="1068"/>
      <c r="AM363" s="106"/>
      <c r="AN363" s="80"/>
    </row>
    <row r="364" spans="3:44" ht="14.25" hidden="1" outlineLevel="1" thickBot="1">
      <c r="C364" t="str">
        <f t="shared" si="7"/>
        <v>－</v>
      </c>
      <c r="E364" s="80"/>
      <c r="F364" s="105"/>
      <c r="G364" s="1068"/>
      <c r="H364" s="1068"/>
      <c r="I364" s="1068"/>
      <c r="J364" s="1068"/>
      <c r="K364" s="1068"/>
      <c r="L364" s="1068"/>
      <c r="M364" s="1068"/>
      <c r="N364" s="1068"/>
      <c r="O364" s="1068"/>
      <c r="P364" s="1068"/>
      <c r="Q364" s="1068"/>
      <c r="R364" s="1068"/>
      <c r="S364" s="1068"/>
      <c r="T364" s="1068"/>
      <c r="U364" s="1068"/>
      <c r="V364" s="1068"/>
      <c r="W364" s="1068"/>
      <c r="X364" s="1068"/>
      <c r="Y364" s="1068"/>
      <c r="Z364" s="1068"/>
      <c r="AA364" s="1068"/>
      <c r="AB364" s="1068"/>
      <c r="AC364" s="1068"/>
      <c r="AD364" s="1068"/>
      <c r="AE364" s="1068"/>
      <c r="AF364" s="1068"/>
      <c r="AG364" s="1068"/>
      <c r="AH364" s="1068"/>
      <c r="AI364" s="1068"/>
      <c r="AJ364" s="1068"/>
      <c r="AK364" s="1068"/>
      <c r="AL364" s="1068"/>
      <c r="AM364" s="106"/>
      <c r="AN364" s="80"/>
    </row>
    <row r="365" spans="3:44" ht="14.25" hidden="1" outlineLevel="1" thickBot="1">
      <c r="C365" t="str">
        <f t="shared" si="7"/>
        <v>－</v>
      </c>
      <c r="E365" s="80"/>
      <c r="F365" s="105"/>
      <c r="G365" s="641" t="str">
        <f>IF(G358="","","その他，")</f>
        <v>その他，</v>
      </c>
      <c r="H365" s="646"/>
      <c r="I365" s="646"/>
      <c r="J365" s="646"/>
      <c r="K365" s="646"/>
      <c r="L365" s="646"/>
      <c r="M365" s="646"/>
      <c r="N365" s="646"/>
      <c r="O365" s="646"/>
      <c r="P365" s="646"/>
      <c r="Q365" s="646"/>
      <c r="R365" s="646"/>
      <c r="S365" s="646"/>
      <c r="T365" s="646"/>
      <c r="U365" s="646"/>
      <c r="V365" s="646"/>
      <c r="W365" s="646"/>
      <c r="X365" s="646"/>
      <c r="Y365" s="646"/>
      <c r="Z365" s="646"/>
      <c r="AA365" s="646"/>
      <c r="AB365" s="646"/>
      <c r="AC365" s="646"/>
      <c r="AD365" s="646"/>
      <c r="AE365" s="646"/>
      <c r="AF365" s="646"/>
      <c r="AG365" s="646"/>
      <c r="AH365" s="646"/>
      <c r="AI365" s="646"/>
      <c r="AJ365" s="646"/>
      <c r="AK365" s="646"/>
      <c r="AL365" s="646"/>
      <c r="AM365" s="106"/>
      <c r="AN365" s="80"/>
    </row>
    <row r="366" spans="3:44" ht="14.25" hidden="1" outlineLevel="1" thickBot="1">
      <c r="C366" t="str">
        <f t="shared" si="7"/>
        <v>－</v>
      </c>
      <c r="E366" s="80"/>
      <c r="F366" s="105"/>
      <c r="G366" s="641" t="s">
        <v>232</v>
      </c>
      <c r="H366" s="646"/>
      <c r="I366" s="646"/>
      <c r="J366" s="646"/>
      <c r="K366" s="646"/>
      <c r="L366" s="646"/>
      <c r="M366" s="646"/>
      <c r="N366" s="646"/>
      <c r="O366" s="646"/>
      <c r="P366" s="646"/>
      <c r="Q366" s="646"/>
      <c r="R366" s="646"/>
      <c r="S366" s="646"/>
      <c r="T366" s="646"/>
      <c r="U366" s="646"/>
      <c r="V366" s="646"/>
      <c r="W366" s="646"/>
      <c r="X366" s="646"/>
      <c r="Y366" s="646"/>
      <c r="Z366" s="646"/>
      <c r="AA366" s="646"/>
      <c r="AB366" s="646"/>
      <c r="AC366" s="646"/>
      <c r="AD366" s="646"/>
      <c r="AE366" s="646"/>
      <c r="AF366" s="646"/>
      <c r="AG366" s="646"/>
      <c r="AH366" s="646"/>
      <c r="AI366" s="646"/>
      <c r="AJ366" s="646"/>
      <c r="AK366" s="646"/>
      <c r="AL366" s="646"/>
      <c r="AM366" s="106"/>
      <c r="AN366" s="80"/>
    </row>
    <row r="367" spans="3:44" ht="14.25" hidden="1" outlineLevel="1" thickBot="1">
      <c r="C367" t="str">
        <f t="shared" si="7"/>
        <v>－</v>
      </c>
      <c r="E367" s="80"/>
      <c r="F367" s="105"/>
      <c r="G367" s="33" t="s">
        <v>1099</v>
      </c>
      <c r="H367" s="654"/>
      <c r="I367" s="654"/>
      <c r="J367" s="654"/>
      <c r="K367" s="654"/>
      <c r="L367" s="654"/>
      <c r="M367" s="654"/>
      <c r="N367" s="654"/>
      <c r="O367" s="654"/>
      <c r="P367" s="654"/>
      <c r="Q367" s="654"/>
      <c r="R367" s="654"/>
      <c r="S367" s="654"/>
      <c r="T367" s="654"/>
      <c r="U367" s="654"/>
      <c r="V367" s="654"/>
      <c r="W367" s="654"/>
      <c r="X367" s="654"/>
      <c r="Y367" s="654"/>
      <c r="Z367" s="654"/>
      <c r="AA367" s="654"/>
      <c r="AB367" s="654"/>
      <c r="AC367" s="654"/>
      <c r="AD367" s="654"/>
      <c r="AE367" s="654"/>
      <c r="AF367" s="654"/>
      <c r="AG367" s="654"/>
      <c r="AH367" s="654"/>
      <c r="AI367" s="654"/>
      <c r="AJ367" s="654"/>
      <c r="AK367" s="654"/>
      <c r="AL367" s="654"/>
      <c r="AM367" s="106"/>
      <c r="AN367" s="80"/>
    </row>
    <row r="368" spans="3:44" ht="14.25" hidden="1" outlineLevel="1" thickBot="1">
      <c r="C368" t="str">
        <f t="shared" si="7"/>
        <v>－</v>
      </c>
      <c r="E368" s="80"/>
      <c r="F368" s="105"/>
      <c r="G368" s="86" t="s">
        <v>1091</v>
      </c>
      <c r="H368" s="88"/>
      <c r="I368" s="88"/>
      <c r="J368" s="88"/>
      <c r="K368" s="88"/>
      <c r="L368" s="88"/>
      <c r="M368" s="88"/>
      <c r="N368" s="88"/>
      <c r="O368" s="88"/>
      <c r="P368" s="88"/>
      <c r="Q368" s="88"/>
      <c r="R368" s="88"/>
      <c r="S368" s="88"/>
      <c r="T368" s="88"/>
      <c r="U368" s="88"/>
      <c r="V368" s="88"/>
      <c r="W368" s="88"/>
      <c r="X368" s="88"/>
      <c r="Y368" s="88"/>
      <c r="Z368" s="88"/>
      <c r="AA368" s="88"/>
      <c r="AB368" s="88"/>
      <c r="AC368" s="88"/>
      <c r="AD368" s="88"/>
      <c r="AE368" s="88"/>
      <c r="AF368" s="88"/>
      <c r="AG368" s="88"/>
      <c r="AH368" s="88"/>
      <c r="AI368" s="88"/>
      <c r="AJ368" s="88"/>
      <c r="AK368" s="88"/>
      <c r="AL368" s="88"/>
      <c r="AM368" s="106"/>
      <c r="AN368" s="80"/>
    </row>
    <row r="369" spans="3:40" ht="13.5" hidden="1" customHeight="1" outlineLevel="1">
      <c r="C369" t="str">
        <f t="shared" si="7"/>
        <v>－</v>
      </c>
      <c r="E369" s="80"/>
      <c r="F369" s="105"/>
      <c r="G369" s="1093"/>
      <c r="H369" s="1094"/>
      <c r="I369" s="1094"/>
      <c r="J369" s="1094"/>
      <c r="K369" s="1094"/>
      <c r="L369" s="1094"/>
      <c r="M369" s="1094"/>
      <c r="N369" s="1094"/>
      <c r="O369" s="1094"/>
      <c r="P369" s="1094"/>
      <c r="Q369" s="1094"/>
      <c r="R369" s="1094"/>
      <c r="S369" s="1094"/>
      <c r="T369" s="1094"/>
      <c r="U369" s="1094"/>
      <c r="V369" s="1094"/>
      <c r="W369" s="1094"/>
      <c r="X369" s="1094"/>
      <c r="Y369" s="1094"/>
      <c r="Z369" s="1094"/>
      <c r="AA369" s="1094"/>
      <c r="AB369" s="1094"/>
      <c r="AC369" s="1094"/>
      <c r="AD369" s="1094"/>
      <c r="AE369" s="1094"/>
      <c r="AF369" s="1094"/>
      <c r="AG369" s="1094"/>
      <c r="AH369" s="1094"/>
      <c r="AI369" s="1094"/>
      <c r="AJ369" s="1094"/>
      <c r="AK369" s="1094"/>
      <c r="AL369" s="1094"/>
      <c r="AM369" s="106"/>
      <c r="AN369" s="80"/>
    </row>
    <row r="370" spans="3:40" ht="13.5" hidden="1" customHeight="1" outlineLevel="1">
      <c r="C370" t="str">
        <f t="shared" si="7"/>
        <v>－</v>
      </c>
      <c r="E370" s="80"/>
      <c r="F370" s="105"/>
      <c r="G370" s="1094"/>
      <c r="H370" s="1094"/>
      <c r="I370" s="1094"/>
      <c r="J370" s="1094"/>
      <c r="K370" s="1094"/>
      <c r="L370" s="1094"/>
      <c r="M370" s="1094"/>
      <c r="N370" s="1094"/>
      <c r="O370" s="1094"/>
      <c r="P370" s="1094"/>
      <c r="Q370" s="1094"/>
      <c r="R370" s="1094"/>
      <c r="S370" s="1094"/>
      <c r="T370" s="1094"/>
      <c r="U370" s="1094"/>
      <c r="V370" s="1094"/>
      <c r="W370" s="1094"/>
      <c r="X370" s="1094"/>
      <c r="Y370" s="1094"/>
      <c r="Z370" s="1094"/>
      <c r="AA370" s="1094"/>
      <c r="AB370" s="1094"/>
      <c r="AC370" s="1094"/>
      <c r="AD370" s="1094"/>
      <c r="AE370" s="1094"/>
      <c r="AF370" s="1094"/>
      <c r="AG370" s="1094"/>
      <c r="AH370" s="1094"/>
      <c r="AI370" s="1094"/>
      <c r="AJ370" s="1094"/>
      <c r="AK370" s="1094"/>
      <c r="AL370" s="1094"/>
      <c r="AM370" s="106"/>
      <c r="AN370" s="80"/>
    </row>
    <row r="371" spans="3:40" ht="14.25" hidden="1" outlineLevel="1" thickBot="1">
      <c r="C371" t="str">
        <f t="shared" si="7"/>
        <v>－</v>
      </c>
      <c r="E371" s="80"/>
      <c r="F371" s="105"/>
      <c r="G371" s="1094"/>
      <c r="H371" s="1094"/>
      <c r="I371" s="1094"/>
      <c r="J371" s="1094"/>
      <c r="K371" s="1094"/>
      <c r="L371" s="1094"/>
      <c r="M371" s="1094"/>
      <c r="N371" s="1094"/>
      <c r="O371" s="1094"/>
      <c r="P371" s="1094"/>
      <c r="Q371" s="1094"/>
      <c r="R371" s="1094"/>
      <c r="S371" s="1094"/>
      <c r="T371" s="1094"/>
      <c r="U371" s="1094"/>
      <c r="V371" s="1094"/>
      <c r="W371" s="1094"/>
      <c r="X371" s="1094"/>
      <c r="Y371" s="1094"/>
      <c r="Z371" s="1094"/>
      <c r="AA371" s="1094"/>
      <c r="AB371" s="1094"/>
      <c r="AC371" s="1094"/>
      <c r="AD371" s="1094"/>
      <c r="AE371" s="1094"/>
      <c r="AF371" s="1094"/>
      <c r="AG371" s="1094"/>
      <c r="AH371" s="1094"/>
      <c r="AI371" s="1094"/>
      <c r="AJ371" s="1094"/>
      <c r="AK371" s="1094"/>
      <c r="AL371" s="1094"/>
      <c r="AM371" s="106"/>
      <c r="AN371" s="80"/>
    </row>
    <row r="372" spans="3:40" ht="14.25" hidden="1" outlineLevel="1" thickBot="1">
      <c r="C372" t="str">
        <f t="shared" si="7"/>
        <v>－</v>
      </c>
      <c r="E372" s="80"/>
      <c r="F372" s="105"/>
      <c r="G372" s="1094"/>
      <c r="H372" s="1094"/>
      <c r="I372" s="1094"/>
      <c r="J372" s="1094"/>
      <c r="K372" s="1094"/>
      <c r="L372" s="1094"/>
      <c r="M372" s="1094"/>
      <c r="N372" s="1094"/>
      <c r="O372" s="1094"/>
      <c r="P372" s="1094"/>
      <c r="Q372" s="1094"/>
      <c r="R372" s="1094"/>
      <c r="S372" s="1094"/>
      <c r="T372" s="1094"/>
      <c r="U372" s="1094"/>
      <c r="V372" s="1094"/>
      <c r="W372" s="1094"/>
      <c r="X372" s="1094"/>
      <c r="Y372" s="1094"/>
      <c r="Z372" s="1094"/>
      <c r="AA372" s="1094"/>
      <c r="AB372" s="1094"/>
      <c r="AC372" s="1094"/>
      <c r="AD372" s="1094"/>
      <c r="AE372" s="1094"/>
      <c r="AF372" s="1094"/>
      <c r="AG372" s="1094"/>
      <c r="AH372" s="1094"/>
      <c r="AI372" s="1094"/>
      <c r="AJ372" s="1094"/>
      <c r="AK372" s="1094"/>
      <c r="AL372" s="1094"/>
      <c r="AM372" s="106"/>
      <c r="AN372" s="80"/>
    </row>
    <row r="373" spans="3:40" ht="14.25" hidden="1" outlineLevel="1" thickBot="1">
      <c r="C373" t="str">
        <f t="shared" si="7"/>
        <v>－</v>
      </c>
      <c r="E373" s="80"/>
      <c r="F373" s="105"/>
      <c r="G373" s="1094"/>
      <c r="H373" s="1094"/>
      <c r="I373" s="1094"/>
      <c r="J373" s="1094"/>
      <c r="K373" s="1094"/>
      <c r="L373" s="1094"/>
      <c r="M373" s="1094"/>
      <c r="N373" s="1094"/>
      <c r="O373" s="1094"/>
      <c r="P373" s="1094"/>
      <c r="Q373" s="1094"/>
      <c r="R373" s="1094"/>
      <c r="S373" s="1094"/>
      <c r="T373" s="1094"/>
      <c r="U373" s="1094"/>
      <c r="V373" s="1094"/>
      <c r="W373" s="1094"/>
      <c r="X373" s="1094"/>
      <c r="Y373" s="1094"/>
      <c r="Z373" s="1094"/>
      <c r="AA373" s="1094"/>
      <c r="AB373" s="1094"/>
      <c r="AC373" s="1094"/>
      <c r="AD373" s="1094"/>
      <c r="AE373" s="1094"/>
      <c r="AF373" s="1094"/>
      <c r="AG373" s="1094"/>
      <c r="AH373" s="1094"/>
      <c r="AI373" s="1094"/>
      <c r="AJ373" s="1094"/>
      <c r="AK373" s="1094"/>
      <c r="AL373" s="1094"/>
      <c r="AM373" s="106"/>
      <c r="AN373" s="80"/>
    </row>
    <row r="374" spans="3:40" ht="14.25" hidden="1" outlineLevel="1" thickBot="1">
      <c r="C374" t="str">
        <f t="shared" si="7"/>
        <v>－</v>
      </c>
      <c r="E374" s="80"/>
      <c r="F374" s="105"/>
      <c r="G374" s="1094"/>
      <c r="H374" s="1094"/>
      <c r="I374" s="1094"/>
      <c r="J374" s="1094"/>
      <c r="K374" s="1094"/>
      <c r="L374" s="1094"/>
      <c r="M374" s="1094"/>
      <c r="N374" s="1094"/>
      <c r="O374" s="1094"/>
      <c r="P374" s="1094"/>
      <c r="Q374" s="1094"/>
      <c r="R374" s="1094"/>
      <c r="S374" s="1094"/>
      <c r="T374" s="1094"/>
      <c r="U374" s="1094"/>
      <c r="V374" s="1094"/>
      <c r="W374" s="1094"/>
      <c r="X374" s="1094"/>
      <c r="Y374" s="1094"/>
      <c r="Z374" s="1094"/>
      <c r="AA374" s="1094"/>
      <c r="AB374" s="1094"/>
      <c r="AC374" s="1094"/>
      <c r="AD374" s="1094"/>
      <c r="AE374" s="1094"/>
      <c r="AF374" s="1094"/>
      <c r="AG374" s="1094"/>
      <c r="AH374" s="1094"/>
      <c r="AI374" s="1094"/>
      <c r="AJ374" s="1094"/>
      <c r="AK374" s="1094"/>
      <c r="AL374" s="1094"/>
      <c r="AM374" s="106"/>
      <c r="AN374" s="80"/>
    </row>
    <row r="375" spans="3:40" ht="14.25" hidden="1" outlineLevel="1" thickBot="1">
      <c r="C375" t="str">
        <f t="shared" si="7"/>
        <v>－</v>
      </c>
      <c r="E375" s="80"/>
      <c r="F375" s="105"/>
      <c r="G375" s="1094"/>
      <c r="H375" s="1094"/>
      <c r="I375" s="1094"/>
      <c r="J375" s="1094"/>
      <c r="K375" s="1094"/>
      <c r="L375" s="1094"/>
      <c r="M375" s="1094"/>
      <c r="N375" s="1094"/>
      <c r="O375" s="1094"/>
      <c r="P375" s="1094"/>
      <c r="Q375" s="1094"/>
      <c r="R375" s="1094"/>
      <c r="S375" s="1094"/>
      <c r="T375" s="1094"/>
      <c r="U375" s="1094"/>
      <c r="V375" s="1094"/>
      <c r="W375" s="1094"/>
      <c r="X375" s="1094"/>
      <c r="Y375" s="1094"/>
      <c r="Z375" s="1094"/>
      <c r="AA375" s="1094"/>
      <c r="AB375" s="1094"/>
      <c r="AC375" s="1094"/>
      <c r="AD375" s="1094"/>
      <c r="AE375" s="1094"/>
      <c r="AF375" s="1094"/>
      <c r="AG375" s="1094"/>
      <c r="AH375" s="1094"/>
      <c r="AI375" s="1094"/>
      <c r="AJ375" s="1094"/>
      <c r="AK375" s="1094"/>
      <c r="AL375" s="1094"/>
      <c r="AM375" s="106"/>
      <c r="AN375" s="80"/>
    </row>
    <row r="376" spans="3:40" ht="14.25" hidden="1" outlineLevel="1" thickBot="1">
      <c r="C376" t="str">
        <f t="shared" si="7"/>
        <v>－</v>
      </c>
      <c r="E376" s="80"/>
      <c r="F376" s="105"/>
      <c r="G376" s="1094"/>
      <c r="H376" s="1094"/>
      <c r="I376" s="1094"/>
      <c r="J376" s="1094"/>
      <c r="K376" s="1094"/>
      <c r="L376" s="1094"/>
      <c r="M376" s="1094"/>
      <c r="N376" s="1094"/>
      <c r="O376" s="1094"/>
      <c r="P376" s="1094"/>
      <c r="Q376" s="1094"/>
      <c r="R376" s="1094"/>
      <c r="S376" s="1094"/>
      <c r="T376" s="1094"/>
      <c r="U376" s="1094"/>
      <c r="V376" s="1094"/>
      <c r="W376" s="1094"/>
      <c r="X376" s="1094"/>
      <c r="Y376" s="1094"/>
      <c r="Z376" s="1094"/>
      <c r="AA376" s="1094"/>
      <c r="AB376" s="1094"/>
      <c r="AC376" s="1094"/>
      <c r="AD376" s="1094"/>
      <c r="AE376" s="1094"/>
      <c r="AF376" s="1094"/>
      <c r="AG376" s="1094"/>
      <c r="AH376" s="1094"/>
      <c r="AI376" s="1094"/>
      <c r="AJ376" s="1094"/>
      <c r="AK376" s="1094"/>
      <c r="AL376" s="1094"/>
      <c r="AM376" s="106"/>
      <c r="AN376" s="80"/>
    </row>
    <row r="377" spans="3:40" ht="14.25" hidden="1" outlineLevel="1" thickBot="1">
      <c r="C377" t="str">
        <f t="shared" si="7"/>
        <v>－</v>
      </c>
      <c r="E377" s="80"/>
      <c r="F377" s="105"/>
      <c r="G377" s="1094"/>
      <c r="H377" s="1094"/>
      <c r="I377" s="1094"/>
      <c r="J377" s="1094"/>
      <c r="K377" s="1094"/>
      <c r="L377" s="1094"/>
      <c r="M377" s="1094"/>
      <c r="N377" s="1094"/>
      <c r="O377" s="1094"/>
      <c r="P377" s="1094"/>
      <c r="Q377" s="1094"/>
      <c r="R377" s="1094"/>
      <c r="S377" s="1094"/>
      <c r="T377" s="1094"/>
      <c r="U377" s="1094"/>
      <c r="V377" s="1094"/>
      <c r="W377" s="1094"/>
      <c r="X377" s="1094"/>
      <c r="Y377" s="1094"/>
      <c r="Z377" s="1094"/>
      <c r="AA377" s="1094"/>
      <c r="AB377" s="1094"/>
      <c r="AC377" s="1094"/>
      <c r="AD377" s="1094"/>
      <c r="AE377" s="1094"/>
      <c r="AF377" s="1094"/>
      <c r="AG377" s="1094"/>
      <c r="AH377" s="1094"/>
      <c r="AI377" s="1094"/>
      <c r="AJ377" s="1094"/>
      <c r="AK377" s="1094"/>
      <c r="AL377" s="1094"/>
      <c r="AM377" s="106"/>
      <c r="AN377" s="80"/>
    </row>
    <row r="378" spans="3:40" ht="14.25" hidden="1" outlineLevel="1" thickBot="1">
      <c r="C378" t="str">
        <f t="shared" si="7"/>
        <v>－</v>
      </c>
      <c r="E378" s="80"/>
      <c r="F378" s="105"/>
      <c r="G378" s="1094"/>
      <c r="H378" s="1094"/>
      <c r="I378" s="1094"/>
      <c r="J378" s="1094"/>
      <c r="K378" s="1094"/>
      <c r="L378" s="1094"/>
      <c r="M378" s="1094"/>
      <c r="N378" s="1094"/>
      <c r="O378" s="1094"/>
      <c r="P378" s="1094"/>
      <c r="Q378" s="1094"/>
      <c r="R378" s="1094"/>
      <c r="S378" s="1094"/>
      <c r="T378" s="1094"/>
      <c r="U378" s="1094"/>
      <c r="V378" s="1094"/>
      <c r="W378" s="1094"/>
      <c r="X378" s="1094"/>
      <c r="Y378" s="1094"/>
      <c r="Z378" s="1094"/>
      <c r="AA378" s="1094"/>
      <c r="AB378" s="1094"/>
      <c r="AC378" s="1094"/>
      <c r="AD378" s="1094"/>
      <c r="AE378" s="1094"/>
      <c r="AF378" s="1094"/>
      <c r="AG378" s="1094"/>
      <c r="AH378" s="1094"/>
      <c r="AI378" s="1094"/>
      <c r="AJ378" s="1094"/>
      <c r="AK378" s="1094"/>
      <c r="AL378" s="1094"/>
      <c r="AM378" s="106"/>
      <c r="AN378" s="80"/>
    </row>
    <row r="379" spans="3:40" ht="14.25" hidden="1" outlineLevel="1" thickBot="1">
      <c r="C379" t="str">
        <f t="shared" si="7"/>
        <v>－</v>
      </c>
      <c r="E379" s="80"/>
      <c r="F379" s="107"/>
      <c r="G379" s="1095"/>
      <c r="H379" s="1095"/>
      <c r="I379" s="1095"/>
      <c r="J379" s="1095"/>
      <c r="K379" s="1095"/>
      <c r="L379" s="1095"/>
      <c r="M379" s="1095"/>
      <c r="N379" s="1095"/>
      <c r="O379" s="1095"/>
      <c r="P379" s="1095"/>
      <c r="Q379" s="1095"/>
      <c r="R379" s="1095"/>
      <c r="S379" s="1095"/>
      <c r="T379" s="1095"/>
      <c r="U379" s="1095"/>
      <c r="V379" s="1095"/>
      <c r="W379" s="1095"/>
      <c r="X379" s="1095"/>
      <c r="Y379" s="1095"/>
      <c r="Z379" s="1095"/>
      <c r="AA379" s="1095"/>
      <c r="AB379" s="1095"/>
      <c r="AC379" s="1095"/>
      <c r="AD379" s="1095"/>
      <c r="AE379" s="1095"/>
      <c r="AF379" s="1095"/>
      <c r="AG379" s="1095"/>
      <c r="AH379" s="1095"/>
      <c r="AI379" s="1095"/>
      <c r="AJ379" s="1095"/>
      <c r="AK379" s="1095"/>
      <c r="AL379" s="1095"/>
      <c r="AM379" s="109"/>
      <c r="AN379" s="80"/>
    </row>
    <row r="380" spans="3:40" ht="13.5" hidden="1" customHeight="1" outlineLevel="1">
      <c r="C380" t="str">
        <f t="shared" si="7"/>
        <v>－</v>
      </c>
      <c r="E380" s="80"/>
      <c r="F380" s="105"/>
      <c r="G380" s="33" t="s">
        <v>1090</v>
      </c>
      <c r="H380" s="110"/>
      <c r="I380" s="147"/>
      <c r="J380" s="147"/>
      <c r="K380" s="147"/>
      <c r="L380" s="147"/>
      <c r="M380" s="147"/>
      <c r="N380" s="147"/>
      <c r="O380" s="147"/>
      <c r="P380" s="147"/>
      <c r="Q380" s="147"/>
      <c r="R380" s="147"/>
      <c r="S380" s="147"/>
      <c r="T380" s="147"/>
      <c r="U380" s="147"/>
      <c r="V380" s="147"/>
      <c r="W380" s="147"/>
      <c r="X380" s="147"/>
      <c r="Y380" s="147"/>
      <c r="Z380" s="147"/>
      <c r="AA380" s="147"/>
      <c r="AB380" s="147"/>
      <c r="AC380" s="147"/>
      <c r="AD380" s="147"/>
      <c r="AE380" s="147"/>
      <c r="AF380" s="147"/>
      <c r="AG380" s="147"/>
      <c r="AH380" s="147"/>
      <c r="AI380" s="147"/>
      <c r="AJ380" s="147"/>
      <c r="AK380" s="147"/>
      <c r="AL380" s="147"/>
      <c r="AM380" s="106"/>
      <c r="AN380" s="80"/>
    </row>
    <row r="381" spans="3:40" ht="14.25" hidden="1" outlineLevel="1" thickBot="1">
      <c r="C381" t="str">
        <f t="shared" si="7"/>
        <v>－</v>
      </c>
      <c r="E381" s="80"/>
      <c r="F381" s="105"/>
      <c r="G381" s="88"/>
      <c r="H381" s="88"/>
      <c r="I381" s="147"/>
      <c r="J381" s="147"/>
      <c r="K381" s="147"/>
      <c r="L381" s="147"/>
      <c r="M381" s="147"/>
      <c r="N381" s="147"/>
      <c r="O381" s="147"/>
      <c r="P381" s="147"/>
      <c r="Q381" s="147"/>
      <c r="R381" s="147"/>
      <c r="S381" s="147"/>
      <c r="T381" s="147"/>
      <c r="U381" s="147"/>
      <c r="V381" s="147"/>
      <c r="W381" s="147"/>
      <c r="X381" s="147"/>
      <c r="Y381" s="147"/>
      <c r="Z381" s="147"/>
      <c r="AA381" s="147"/>
      <c r="AB381" s="147"/>
      <c r="AC381" s="147"/>
      <c r="AD381" s="147"/>
      <c r="AE381" s="147"/>
      <c r="AF381" s="147"/>
      <c r="AG381" s="147"/>
      <c r="AH381" s="147"/>
      <c r="AI381" s="147"/>
      <c r="AJ381" s="147"/>
      <c r="AK381" s="147"/>
      <c r="AL381" s="147"/>
      <c r="AM381" s="106"/>
      <c r="AN381" s="80"/>
    </row>
    <row r="382" spans="3:40" ht="14.25" hidden="1" outlineLevel="1" thickBot="1">
      <c r="C382" t="str">
        <f t="shared" si="7"/>
        <v>－</v>
      </c>
      <c r="E382" s="80"/>
      <c r="F382" s="105"/>
      <c r="G382" s="88"/>
      <c r="H382" s="110" t="s">
        <v>233</v>
      </c>
      <c r="I382" s="88" t="str">
        <f>CONCATENATE("本工事における，",①入力票!E42)</f>
        <v>本工事における，</v>
      </c>
      <c r="J382" s="147"/>
      <c r="K382" s="147"/>
      <c r="L382" s="147"/>
      <c r="M382" s="147"/>
      <c r="N382" s="147"/>
      <c r="O382" s="147"/>
      <c r="P382" s="147"/>
      <c r="Q382" s="147"/>
      <c r="R382" s="147"/>
      <c r="S382" s="147"/>
      <c r="T382" s="147"/>
      <c r="U382" s="147"/>
      <c r="V382" s="147"/>
      <c r="W382" s="147"/>
      <c r="X382" s="147"/>
      <c r="Y382" s="147"/>
      <c r="Z382" s="147"/>
      <c r="AA382" s="147"/>
      <c r="AB382" s="147"/>
      <c r="AC382" s="147"/>
      <c r="AD382" s="147"/>
      <c r="AE382" s="147"/>
      <c r="AF382" s="147"/>
      <c r="AG382" s="147"/>
      <c r="AH382" s="147"/>
      <c r="AI382" s="147"/>
      <c r="AJ382" s="147"/>
      <c r="AK382" s="147"/>
      <c r="AL382" s="147"/>
      <c r="AM382" s="106"/>
      <c r="AN382" s="80"/>
    </row>
    <row r="383" spans="3:40" ht="14.25" hidden="1" outlineLevel="1" thickBot="1">
      <c r="C383" t="str">
        <f t="shared" si="7"/>
        <v>－</v>
      </c>
      <c r="E383" s="80"/>
      <c r="F383" s="105"/>
      <c r="G383" s="88"/>
      <c r="H383" s="643"/>
      <c r="I383" s="88" t="s">
        <v>234</v>
      </c>
      <c r="J383" s="88"/>
      <c r="K383" s="88"/>
      <c r="L383" s="88"/>
      <c r="M383" s="88"/>
      <c r="N383" s="88"/>
      <c r="O383" s="88"/>
      <c r="P383" s="88"/>
      <c r="Q383" s="88"/>
      <c r="R383" s="88"/>
      <c r="S383" s="88"/>
      <c r="T383" s="88"/>
      <c r="U383" s="88"/>
      <c r="V383" s="88"/>
      <c r="W383" s="88"/>
      <c r="X383" s="88"/>
      <c r="Y383" s="88"/>
      <c r="Z383" s="88"/>
      <c r="AA383" s="88"/>
      <c r="AB383" s="88"/>
      <c r="AC383" s="88"/>
      <c r="AD383" s="88"/>
      <c r="AE383" s="88"/>
      <c r="AF383" s="88"/>
      <c r="AG383" s="88"/>
      <c r="AH383" s="88"/>
      <c r="AI383" s="88"/>
      <c r="AJ383" s="88"/>
      <c r="AK383" s="88"/>
      <c r="AL383" s="88"/>
      <c r="AM383" s="106"/>
      <c r="AN383" s="80"/>
    </row>
    <row r="384" spans="3:40" ht="13.5" hidden="1" customHeight="1" outlineLevel="1">
      <c r="C384" t="str">
        <f t="shared" si="7"/>
        <v>－</v>
      </c>
      <c r="E384" s="80"/>
      <c r="F384" s="105"/>
      <c r="G384" s="88"/>
      <c r="H384" s="110"/>
      <c r="I384" s="1084" t="s">
        <v>1112</v>
      </c>
      <c r="J384" s="1085"/>
      <c r="K384" s="1085"/>
      <c r="L384" s="1085"/>
      <c r="M384" s="1085"/>
      <c r="N384" s="1085"/>
      <c r="O384" s="1085"/>
      <c r="P384" s="1085"/>
      <c r="Q384" s="1085"/>
      <c r="R384" s="1085"/>
      <c r="S384" s="1085"/>
      <c r="T384" s="1085"/>
      <c r="U384" s="1085"/>
      <c r="V384" s="1085"/>
      <c r="W384" s="1085"/>
      <c r="X384" s="1085"/>
      <c r="Y384" s="1085"/>
      <c r="Z384" s="1085"/>
      <c r="AA384" s="1085"/>
      <c r="AB384" s="1085"/>
      <c r="AC384" s="1085"/>
      <c r="AD384" s="1085"/>
      <c r="AE384" s="1085"/>
      <c r="AF384" s="1085"/>
      <c r="AG384" s="1085"/>
      <c r="AH384" s="1085"/>
      <c r="AI384" s="1085"/>
      <c r="AJ384" s="1085"/>
      <c r="AK384" s="1085"/>
      <c r="AL384" s="1085"/>
      <c r="AM384" s="106"/>
      <c r="AN384" s="80"/>
    </row>
    <row r="385" spans="3:40" ht="14.25" hidden="1" outlineLevel="1" thickBot="1">
      <c r="C385" t="str">
        <f t="shared" si="7"/>
        <v>－</v>
      </c>
      <c r="E385" s="80"/>
      <c r="F385" s="105"/>
      <c r="G385" s="88"/>
      <c r="H385" s="88"/>
      <c r="I385" s="1085"/>
      <c r="J385" s="1085"/>
      <c r="K385" s="1085"/>
      <c r="L385" s="1085"/>
      <c r="M385" s="1085"/>
      <c r="N385" s="1085"/>
      <c r="O385" s="1085"/>
      <c r="P385" s="1085"/>
      <c r="Q385" s="1085"/>
      <c r="R385" s="1085"/>
      <c r="S385" s="1085"/>
      <c r="T385" s="1085"/>
      <c r="U385" s="1085"/>
      <c r="V385" s="1085"/>
      <c r="W385" s="1085"/>
      <c r="X385" s="1085"/>
      <c r="Y385" s="1085"/>
      <c r="Z385" s="1085"/>
      <c r="AA385" s="1085"/>
      <c r="AB385" s="1085"/>
      <c r="AC385" s="1085"/>
      <c r="AD385" s="1085"/>
      <c r="AE385" s="1085"/>
      <c r="AF385" s="1085"/>
      <c r="AG385" s="1085"/>
      <c r="AH385" s="1085"/>
      <c r="AI385" s="1085"/>
      <c r="AJ385" s="1085"/>
      <c r="AK385" s="1085"/>
      <c r="AL385" s="1085"/>
      <c r="AM385" s="106"/>
      <c r="AN385" s="80"/>
    </row>
    <row r="386" spans="3:40" ht="13.5" hidden="1" customHeight="1" outlineLevel="1">
      <c r="C386" t="str">
        <f t="shared" si="7"/>
        <v>－</v>
      </c>
      <c r="E386" s="80"/>
      <c r="F386" s="105"/>
      <c r="G386" s="88"/>
      <c r="H386" s="88"/>
      <c r="I386" s="1085"/>
      <c r="J386" s="1085"/>
      <c r="K386" s="1085"/>
      <c r="L386" s="1085"/>
      <c r="M386" s="1085"/>
      <c r="N386" s="1085"/>
      <c r="O386" s="1085"/>
      <c r="P386" s="1085"/>
      <c r="Q386" s="1085"/>
      <c r="R386" s="1085"/>
      <c r="S386" s="1085"/>
      <c r="T386" s="1085"/>
      <c r="U386" s="1085"/>
      <c r="V386" s="1085"/>
      <c r="W386" s="1085"/>
      <c r="X386" s="1085"/>
      <c r="Y386" s="1085"/>
      <c r="Z386" s="1085"/>
      <c r="AA386" s="1085"/>
      <c r="AB386" s="1085"/>
      <c r="AC386" s="1085"/>
      <c r="AD386" s="1085"/>
      <c r="AE386" s="1085"/>
      <c r="AF386" s="1085"/>
      <c r="AG386" s="1085"/>
      <c r="AH386" s="1085"/>
      <c r="AI386" s="1085"/>
      <c r="AJ386" s="1085"/>
      <c r="AK386" s="1085"/>
      <c r="AL386" s="1085"/>
      <c r="AM386" s="106"/>
      <c r="AN386" s="80"/>
    </row>
    <row r="387" spans="3:40" ht="14.25" hidden="1" outlineLevel="1" thickBot="1">
      <c r="C387" t="str">
        <f t="shared" si="7"/>
        <v>－</v>
      </c>
      <c r="E387" s="80"/>
      <c r="F387" s="105"/>
      <c r="G387" s="88"/>
      <c r="H387" s="110"/>
      <c r="I387" s="1085"/>
      <c r="J387" s="1085"/>
      <c r="K387" s="1085"/>
      <c r="L387" s="1085"/>
      <c r="M387" s="1085"/>
      <c r="N387" s="1085"/>
      <c r="O387" s="1085"/>
      <c r="P387" s="1085"/>
      <c r="Q387" s="1085"/>
      <c r="R387" s="1085"/>
      <c r="S387" s="1085"/>
      <c r="T387" s="1085"/>
      <c r="U387" s="1085"/>
      <c r="V387" s="1085"/>
      <c r="W387" s="1085"/>
      <c r="X387" s="1085"/>
      <c r="Y387" s="1085"/>
      <c r="Z387" s="1085"/>
      <c r="AA387" s="1085"/>
      <c r="AB387" s="1085"/>
      <c r="AC387" s="1085"/>
      <c r="AD387" s="1085"/>
      <c r="AE387" s="1085"/>
      <c r="AF387" s="1085"/>
      <c r="AG387" s="1085"/>
      <c r="AH387" s="1085"/>
      <c r="AI387" s="1085"/>
      <c r="AJ387" s="1085"/>
      <c r="AK387" s="1085"/>
      <c r="AL387" s="1085"/>
      <c r="AM387" s="106"/>
      <c r="AN387" s="80"/>
    </row>
    <row r="388" spans="3:40" ht="14.25" hidden="1" outlineLevel="1" thickBot="1">
      <c r="C388" t="str">
        <f t="shared" si="7"/>
        <v>－</v>
      </c>
      <c r="E388" s="80"/>
      <c r="F388" s="105"/>
      <c r="G388" s="88"/>
      <c r="H388" s="88"/>
      <c r="I388" s="88"/>
      <c r="J388" s="640"/>
      <c r="K388" s="642"/>
      <c r="L388" s="642"/>
      <c r="M388" s="642"/>
      <c r="N388" s="642"/>
      <c r="O388" s="642"/>
      <c r="P388" s="642"/>
      <c r="Q388" s="642"/>
      <c r="R388" s="642"/>
      <c r="S388" s="642"/>
      <c r="T388" s="642"/>
      <c r="U388" s="642"/>
      <c r="V388" s="642"/>
      <c r="W388" s="642"/>
      <c r="X388" s="642"/>
      <c r="Y388" s="642"/>
      <c r="Z388" s="642"/>
      <c r="AA388" s="642"/>
      <c r="AB388" s="642"/>
      <c r="AC388" s="642"/>
      <c r="AD388" s="642"/>
      <c r="AE388" s="642"/>
      <c r="AF388" s="642"/>
      <c r="AG388" s="642"/>
      <c r="AH388" s="642"/>
      <c r="AI388" s="642"/>
      <c r="AJ388" s="642"/>
      <c r="AK388" s="642"/>
      <c r="AL388" s="642"/>
      <c r="AM388" s="106"/>
      <c r="AN388" s="80"/>
    </row>
    <row r="389" spans="3:40" ht="14.25" hidden="1" outlineLevel="1" thickBot="1">
      <c r="C389" t="str">
        <f t="shared" si="7"/>
        <v>－</v>
      </c>
      <c r="E389" s="80"/>
      <c r="F389" s="105"/>
      <c r="G389" s="88"/>
      <c r="H389" s="110" t="s">
        <v>235</v>
      </c>
      <c r="I389" s="1042" t="s">
        <v>236</v>
      </c>
      <c r="J389" s="1042"/>
      <c r="K389" s="1042"/>
      <c r="L389" s="1042"/>
      <c r="M389" s="1042"/>
      <c r="N389" s="1042"/>
      <c r="O389" s="1042"/>
      <c r="P389" s="1042"/>
      <c r="Q389" s="1042"/>
      <c r="R389" s="1042"/>
      <c r="S389" s="1042"/>
      <c r="T389" s="1042"/>
      <c r="U389" s="1042"/>
      <c r="V389" s="1042"/>
      <c r="W389" s="1042"/>
      <c r="X389" s="1042"/>
      <c r="Y389" s="1042"/>
      <c r="Z389" s="1042"/>
      <c r="AA389" s="1042"/>
      <c r="AB389" s="1042"/>
      <c r="AC389" s="1042"/>
      <c r="AD389" s="1042"/>
      <c r="AE389" s="1042"/>
      <c r="AF389" s="1042"/>
      <c r="AG389" s="1042"/>
      <c r="AH389" s="1042"/>
      <c r="AI389" s="1042"/>
      <c r="AJ389" s="1042"/>
      <c r="AK389" s="1042"/>
      <c r="AL389" s="1042"/>
      <c r="AM389" s="106"/>
      <c r="AN389" s="80"/>
    </row>
    <row r="390" spans="3:40" ht="14.25" hidden="1" outlineLevel="1" thickBot="1">
      <c r="C390" t="str">
        <f t="shared" si="7"/>
        <v>－</v>
      </c>
      <c r="E390" s="80"/>
      <c r="F390" s="105"/>
      <c r="G390" s="88"/>
      <c r="H390" s="88"/>
      <c r="I390" s="1042"/>
      <c r="J390" s="1042"/>
      <c r="K390" s="1042"/>
      <c r="L390" s="1042"/>
      <c r="M390" s="1042"/>
      <c r="N390" s="1042"/>
      <c r="O390" s="1042"/>
      <c r="P390" s="1042"/>
      <c r="Q390" s="1042"/>
      <c r="R390" s="1042"/>
      <c r="S390" s="1042"/>
      <c r="T390" s="1042"/>
      <c r="U390" s="1042"/>
      <c r="V390" s="1042"/>
      <c r="W390" s="1042"/>
      <c r="X390" s="1042"/>
      <c r="Y390" s="1042"/>
      <c r="Z390" s="1042"/>
      <c r="AA390" s="1042"/>
      <c r="AB390" s="1042"/>
      <c r="AC390" s="1042"/>
      <c r="AD390" s="1042"/>
      <c r="AE390" s="1042"/>
      <c r="AF390" s="1042"/>
      <c r="AG390" s="1042"/>
      <c r="AH390" s="1042"/>
      <c r="AI390" s="1042"/>
      <c r="AJ390" s="1042"/>
      <c r="AK390" s="1042"/>
      <c r="AL390" s="1042"/>
      <c r="AM390" s="106"/>
      <c r="AN390" s="80"/>
    </row>
    <row r="391" spans="3:40" ht="14.25" hidden="1" outlineLevel="1" thickBot="1">
      <c r="C391" t="str">
        <f t="shared" si="7"/>
        <v>－</v>
      </c>
      <c r="E391" s="80"/>
      <c r="F391" s="105"/>
      <c r="G391" s="88"/>
      <c r="H391" s="88"/>
      <c r="I391" s="88"/>
      <c r="J391" s="640"/>
      <c r="K391" s="640"/>
      <c r="L391" s="640"/>
      <c r="M391" s="640"/>
      <c r="N391" s="640"/>
      <c r="O391" s="640"/>
      <c r="P391" s="640"/>
      <c r="Q391" s="640"/>
      <c r="R391" s="640"/>
      <c r="S391" s="640"/>
      <c r="T391" s="640"/>
      <c r="U391" s="640"/>
      <c r="V391" s="640"/>
      <c r="W391" s="640"/>
      <c r="X391" s="640"/>
      <c r="Y391" s="640"/>
      <c r="Z391" s="640"/>
      <c r="AA391" s="640"/>
      <c r="AB391" s="640"/>
      <c r="AC391" s="640"/>
      <c r="AD391" s="640"/>
      <c r="AE391" s="640"/>
      <c r="AF391" s="640"/>
      <c r="AG391" s="640"/>
      <c r="AH391" s="640"/>
      <c r="AI391" s="640"/>
      <c r="AJ391" s="640"/>
      <c r="AK391" s="640"/>
      <c r="AL391" s="640"/>
      <c r="AM391" s="106"/>
      <c r="AN391" s="80"/>
    </row>
    <row r="392" spans="3:40" ht="14.25" hidden="1" outlineLevel="1" thickBot="1">
      <c r="C392" t="str">
        <f t="shared" si="7"/>
        <v>－</v>
      </c>
      <c r="E392" s="80"/>
      <c r="F392" s="105"/>
      <c r="G392" s="88"/>
      <c r="H392" s="110" t="s">
        <v>1096</v>
      </c>
      <c r="I392" s="88" t="s">
        <v>237</v>
      </c>
      <c r="J392" s="640"/>
      <c r="K392" s="640"/>
      <c r="L392" s="640"/>
      <c r="M392" s="640"/>
      <c r="N392" s="640"/>
      <c r="O392" s="640"/>
      <c r="P392" s="640"/>
      <c r="Q392" s="640"/>
      <c r="R392" s="640"/>
      <c r="S392" s="640"/>
      <c r="T392" s="640"/>
      <c r="U392" s="640"/>
      <c r="V392" s="640"/>
      <c r="W392" s="640"/>
      <c r="X392" s="640"/>
      <c r="Y392" s="640"/>
      <c r="Z392" s="640"/>
      <c r="AA392" s="640"/>
      <c r="AB392" s="640"/>
      <c r="AC392" s="640"/>
      <c r="AD392" s="640"/>
      <c r="AE392" s="640"/>
      <c r="AF392" s="640"/>
      <c r="AG392" s="640"/>
      <c r="AH392" s="640"/>
      <c r="AI392" s="640"/>
      <c r="AJ392" s="640"/>
      <c r="AK392" s="640"/>
      <c r="AL392" s="640"/>
      <c r="AM392" s="106"/>
      <c r="AN392" s="80"/>
    </row>
    <row r="393" spans="3:40" ht="14.25" hidden="1" outlineLevel="1" thickBot="1">
      <c r="C393" t="str">
        <f t="shared" si="7"/>
        <v>－</v>
      </c>
      <c r="E393" s="80"/>
      <c r="F393" s="105"/>
      <c r="G393" s="88"/>
      <c r="H393" s="88"/>
      <c r="I393" s="88" t="s">
        <v>104</v>
      </c>
      <c r="J393" s="1042" t="s">
        <v>1097</v>
      </c>
      <c r="K393" s="1091"/>
      <c r="L393" s="1091"/>
      <c r="M393" s="1091"/>
      <c r="N393" s="1091"/>
      <c r="O393" s="1091"/>
      <c r="P393" s="1091"/>
      <c r="Q393" s="1091"/>
      <c r="R393" s="1091"/>
      <c r="S393" s="1091"/>
      <c r="T393" s="1091"/>
      <c r="U393" s="1091"/>
      <c r="V393" s="1091"/>
      <c r="W393" s="1091"/>
      <c r="X393" s="1091"/>
      <c r="Y393" s="1091"/>
      <c r="Z393" s="1091"/>
      <c r="AA393" s="1091"/>
      <c r="AB393" s="1091"/>
      <c r="AC393" s="1091"/>
      <c r="AD393" s="1091"/>
      <c r="AE393" s="1091"/>
      <c r="AF393" s="1091"/>
      <c r="AG393" s="1091"/>
      <c r="AH393" s="1091"/>
      <c r="AI393" s="1091"/>
      <c r="AJ393" s="1091"/>
      <c r="AK393" s="1091"/>
      <c r="AL393" s="1091"/>
      <c r="AM393" s="106"/>
      <c r="AN393" s="80"/>
    </row>
    <row r="394" spans="3:40" ht="13.5" hidden="1" customHeight="1" outlineLevel="1">
      <c r="C394" t="str">
        <f t="shared" si="7"/>
        <v>－</v>
      </c>
      <c r="E394" s="80"/>
      <c r="F394" s="105"/>
      <c r="G394" s="88"/>
      <c r="H394" s="110"/>
      <c r="I394" s="88"/>
      <c r="J394" s="1091"/>
      <c r="K394" s="1091"/>
      <c r="L394" s="1091"/>
      <c r="M394" s="1091"/>
      <c r="N394" s="1091"/>
      <c r="O394" s="1091"/>
      <c r="P394" s="1091"/>
      <c r="Q394" s="1091"/>
      <c r="R394" s="1091"/>
      <c r="S394" s="1091"/>
      <c r="T394" s="1091"/>
      <c r="U394" s="1091"/>
      <c r="V394" s="1091"/>
      <c r="W394" s="1091"/>
      <c r="X394" s="1091"/>
      <c r="Y394" s="1091"/>
      <c r="Z394" s="1091"/>
      <c r="AA394" s="1091"/>
      <c r="AB394" s="1091"/>
      <c r="AC394" s="1091"/>
      <c r="AD394" s="1091"/>
      <c r="AE394" s="1091"/>
      <c r="AF394" s="1091"/>
      <c r="AG394" s="1091"/>
      <c r="AH394" s="1091"/>
      <c r="AI394" s="1091"/>
      <c r="AJ394" s="1091"/>
      <c r="AK394" s="1091"/>
      <c r="AL394" s="1091"/>
      <c r="AM394" s="106"/>
      <c r="AN394" s="80"/>
    </row>
    <row r="395" spans="3:40" ht="14.25" hidden="1" outlineLevel="1" thickBot="1">
      <c r="C395" t="str">
        <f t="shared" si="7"/>
        <v>－</v>
      </c>
      <c r="E395" s="80"/>
      <c r="F395" s="105"/>
      <c r="G395" s="88"/>
      <c r="H395" s="88"/>
      <c r="I395" s="88"/>
      <c r="J395" s="1091"/>
      <c r="K395" s="1091"/>
      <c r="L395" s="1091"/>
      <c r="M395" s="1091"/>
      <c r="N395" s="1091"/>
      <c r="O395" s="1091"/>
      <c r="P395" s="1091"/>
      <c r="Q395" s="1091"/>
      <c r="R395" s="1091"/>
      <c r="S395" s="1091"/>
      <c r="T395" s="1091"/>
      <c r="U395" s="1091"/>
      <c r="V395" s="1091"/>
      <c r="W395" s="1091"/>
      <c r="X395" s="1091"/>
      <c r="Y395" s="1091"/>
      <c r="Z395" s="1091"/>
      <c r="AA395" s="1091"/>
      <c r="AB395" s="1091"/>
      <c r="AC395" s="1091"/>
      <c r="AD395" s="1091"/>
      <c r="AE395" s="1091"/>
      <c r="AF395" s="1091"/>
      <c r="AG395" s="1091"/>
      <c r="AH395" s="1091"/>
      <c r="AI395" s="1091"/>
      <c r="AJ395" s="1091"/>
      <c r="AK395" s="1091"/>
      <c r="AL395" s="1091"/>
      <c r="AM395" s="106"/>
      <c r="AN395" s="80"/>
    </row>
    <row r="396" spans="3:40" ht="14.25" hidden="1" outlineLevel="1" thickBot="1">
      <c r="C396" t="str">
        <f t="shared" si="7"/>
        <v>－</v>
      </c>
      <c r="E396" s="80"/>
      <c r="F396" s="105"/>
      <c r="G396" s="88"/>
      <c r="H396" s="88"/>
      <c r="I396" s="88" t="s">
        <v>105</v>
      </c>
      <c r="J396" s="88" t="s">
        <v>241</v>
      </c>
      <c r="K396" s="640"/>
      <c r="L396" s="640"/>
      <c r="M396" s="640"/>
      <c r="N396" s="640"/>
      <c r="O396" s="640"/>
      <c r="P396" s="640"/>
      <c r="Q396" s="640"/>
      <c r="R396" s="640"/>
      <c r="S396" s="640"/>
      <c r="T396" s="640"/>
      <c r="U396" s="640"/>
      <c r="V396" s="640"/>
      <c r="W396" s="640"/>
      <c r="X396" s="640"/>
      <c r="Y396" s="640"/>
      <c r="Z396" s="640"/>
      <c r="AA396" s="640"/>
      <c r="AB396" s="640"/>
      <c r="AC396" s="640"/>
      <c r="AD396" s="640"/>
      <c r="AE396" s="640"/>
      <c r="AF396" s="640"/>
      <c r="AG396" s="640"/>
      <c r="AH396" s="640"/>
      <c r="AI396" s="640"/>
      <c r="AJ396" s="640"/>
      <c r="AK396" s="640"/>
      <c r="AL396" s="640"/>
      <c r="AM396" s="106"/>
      <c r="AN396" s="80"/>
    </row>
    <row r="397" spans="3:40" ht="14.25" hidden="1" outlineLevel="1" thickBot="1">
      <c r="C397" t="str">
        <f t="shared" si="7"/>
        <v>－</v>
      </c>
      <c r="E397" s="80"/>
      <c r="F397" s="105"/>
      <c r="G397" s="88"/>
      <c r="H397" s="88"/>
      <c r="I397" s="88"/>
      <c r="J397" s="110" t="s">
        <v>238</v>
      </c>
      <c r="K397" s="1042" t="s">
        <v>1126</v>
      </c>
      <c r="L397" s="1068"/>
      <c r="M397" s="1068"/>
      <c r="N397" s="1068"/>
      <c r="O397" s="1068"/>
      <c r="P397" s="1068"/>
      <c r="Q397" s="1068"/>
      <c r="R397" s="1068"/>
      <c r="S397" s="1068"/>
      <c r="T397" s="1068"/>
      <c r="U397" s="1068"/>
      <c r="V397" s="1068"/>
      <c r="W397" s="1068"/>
      <c r="X397" s="1068"/>
      <c r="Y397" s="1068"/>
      <c r="Z397" s="1068"/>
      <c r="AA397" s="1068"/>
      <c r="AB397" s="1068"/>
      <c r="AC397" s="1068"/>
      <c r="AD397" s="1068"/>
      <c r="AE397" s="1068"/>
      <c r="AF397" s="1068"/>
      <c r="AG397" s="1068"/>
      <c r="AH397" s="1068"/>
      <c r="AI397" s="1068"/>
      <c r="AJ397" s="1068"/>
      <c r="AK397" s="1068"/>
      <c r="AL397" s="1068"/>
      <c r="AM397" s="106"/>
      <c r="AN397" s="80"/>
    </row>
    <row r="398" spans="3:40" ht="13.5" hidden="1" customHeight="1" outlineLevel="1">
      <c r="C398" t="str">
        <f t="shared" si="7"/>
        <v>－</v>
      </c>
      <c r="E398" s="80"/>
      <c r="F398" s="105"/>
      <c r="G398" s="88"/>
      <c r="H398" s="88"/>
      <c r="I398" s="88"/>
      <c r="J398" s="110"/>
      <c r="K398" s="1068"/>
      <c r="L398" s="1068"/>
      <c r="M398" s="1068"/>
      <c r="N398" s="1068"/>
      <c r="O398" s="1068"/>
      <c r="P398" s="1068"/>
      <c r="Q398" s="1068"/>
      <c r="R398" s="1068"/>
      <c r="S398" s="1068"/>
      <c r="T398" s="1068"/>
      <c r="U398" s="1068"/>
      <c r="V398" s="1068"/>
      <c r="W398" s="1068"/>
      <c r="X398" s="1068"/>
      <c r="Y398" s="1068"/>
      <c r="Z398" s="1068"/>
      <c r="AA398" s="1068"/>
      <c r="AB398" s="1068"/>
      <c r="AC398" s="1068"/>
      <c r="AD398" s="1068"/>
      <c r="AE398" s="1068"/>
      <c r="AF398" s="1068"/>
      <c r="AG398" s="1068"/>
      <c r="AH398" s="1068"/>
      <c r="AI398" s="1068"/>
      <c r="AJ398" s="1068"/>
      <c r="AK398" s="1068"/>
      <c r="AL398" s="1068"/>
      <c r="AM398" s="106"/>
      <c r="AN398" s="80"/>
    </row>
    <row r="399" spans="3:40" ht="14.25" hidden="1" outlineLevel="1" thickBot="1">
      <c r="C399" t="str">
        <f t="shared" si="7"/>
        <v>－</v>
      </c>
      <c r="E399" s="80"/>
      <c r="F399" s="105"/>
      <c r="G399" s="88"/>
      <c r="H399" s="88"/>
      <c r="I399" s="88"/>
      <c r="J399" s="88"/>
      <c r="K399" s="644"/>
      <c r="L399" s="644"/>
      <c r="M399" s="644"/>
      <c r="N399" s="644"/>
      <c r="O399" s="644"/>
      <c r="P399" s="644"/>
      <c r="Q399" s="644"/>
      <c r="R399" s="644"/>
      <c r="S399" s="644"/>
      <c r="T399" s="644"/>
      <c r="U399" s="644"/>
      <c r="V399" s="644"/>
      <c r="W399" s="644"/>
      <c r="X399" s="644"/>
      <c r="Y399" s="644"/>
      <c r="Z399" s="644"/>
      <c r="AA399" s="644"/>
      <c r="AB399" s="644"/>
      <c r="AC399" s="644"/>
      <c r="AD399" s="644"/>
      <c r="AE399" s="644"/>
      <c r="AF399" s="644"/>
      <c r="AG399" s="644"/>
      <c r="AH399" s="644"/>
      <c r="AI399" s="644"/>
      <c r="AJ399" s="644"/>
      <c r="AK399" s="644"/>
      <c r="AL399" s="644"/>
      <c r="AM399" s="106"/>
      <c r="AN399" s="80"/>
    </row>
    <row r="400" spans="3:40" ht="14.25" hidden="1" outlineLevel="1" thickBot="1">
      <c r="C400" t="str">
        <f t="shared" si="7"/>
        <v>－</v>
      </c>
      <c r="E400" s="80"/>
      <c r="F400" s="105"/>
      <c r="G400" s="88"/>
      <c r="H400" s="88"/>
      <c r="I400" s="88"/>
      <c r="J400" s="110" t="s">
        <v>239</v>
      </c>
      <c r="K400" s="1042" t="s">
        <v>1094</v>
      </c>
      <c r="L400" s="1068"/>
      <c r="M400" s="1068"/>
      <c r="N400" s="1068"/>
      <c r="O400" s="1068"/>
      <c r="P400" s="1068"/>
      <c r="Q400" s="1068"/>
      <c r="R400" s="1068"/>
      <c r="S400" s="1068"/>
      <c r="T400" s="1068"/>
      <c r="U400" s="1068"/>
      <c r="V400" s="1068"/>
      <c r="W400" s="1068"/>
      <c r="X400" s="1068"/>
      <c r="Y400" s="1068"/>
      <c r="Z400" s="1068"/>
      <c r="AA400" s="1068"/>
      <c r="AB400" s="1068"/>
      <c r="AC400" s="1068"/>
      <c r="AD400" s="1068"/>
      <c r="AE400" s="1068"/>
      <c r="AF400" s="1068"/>
      <c r="AG400" s="1068"/>
      <c r="AH400" s="1068"/>
      <c r="AI400" s="1068"/>
      <c r="AJ400" s="1068"/>
      <c r="AK400" s="1068"/>
      <c r="AL400" s="1068"/>
      <c r="AM400" s="106"/>
      <c r="AN400" s="80"/>
    </row>
    <row r="401" spans="3:44" ht="13.5" hidden="1" customHeight="1" outlineLevel="1">
      <c r="C401" t="str">
        <f t="shared" si="7"/>
        <v>－</v>
      </c>
      <c r="E401" s="80"/>
      <c r="F401" s="105"/>
      <c r="G401" s="88"/>
      <c r="H401" s="88"/>
      <c r="I401" s="88"/>
      <c r="J401" s="110"/>
      <c r="K401" s="1068"/>
      <c r="L401" s="1068"/>
      <c r="M401" s="1068"/>
      <c r="N401" s="1068"/>
      <c r="O401" s="1068"/>
      <c r="P401" s="1068"/>
      <c r="Q401" s="1068"/>
      <c r="R401" s="1068"/>
      <c r="S401" s="1068"/>
      <c r="T401" s="1068"/>
      <c r="U401" s="1068"/>
      <c r="V401" s="1068"/>
      <c r="W401" s="1068"/>
      <c r="X401" s="1068"/>
      <c r="Y401" s="1068"/>
      <c r="Z401" s="1068"/>
      <c r="AA401" s="1068"/>
      <c r="AB401" s="1068"/>
      <c r="AC401" s="1068"/>
      <c r="AD401" s="1068"/>
      <c r="AE401" s="1068"/>
      <c r="AF401" s="1068"/>
      <c r="AG401" s="1068"/>
      <c r="AH401" s="1068"/>
      <c r="AI401" s="1068"/>
      <c r="AJ401" s="1068"/>
      <c r="AK401" s="1068"/>
      <c r="AL401" s="1068"/>
      <c r="AM401" s="106"/>
      <c r="AN401" s="80"/>
    </row>
    <row r="402" spans="3:44" ht="14.25" hidden="1" outlineLevel="1" thickBot="1">
      <c r="C402" t="str">
        <f t="shared" si="7"/>
        <v>－</v>
      </c>
      <c r="E402" s="80"/>
      <c r="F402" s="105"/>
      <c r="G402" s="88"/>
      <c r="H402" s="88"/>
      <c r="I402" s="88"/>
      <c r="J402" s="88"/>
      <c r="K402" s="1068"/>
      <c r="L402" s="1068"/>
      <c r="M402" s="1068"/>
      <c r="N402" s="1068"/>
      <c r="O402" s="1068"/>
      <c r="P402" s="1068"/>
      <c r="Q402" s="1068"/>
      <c r="R402" s="1068"/>
      <c r="S402" s="1068"/>
      <c r="T402" s="1068"/>
      <c r="U402" s="1068"/>
      <c r="V402" s="1068"/>
      <c r="W402" s="1068"/>
      <c r="X402" s="1068"/>
      <c r="Y402" s="1068"/>
      <c r="Z402" s="1068"/>
      <c r="AA402" s="1068"/>
      <c r="AB402" s="1068"/>
      <c r="AC402" s="1068"/>
      <c r="AD402" s="1068"/>
      <c r="AE402" s="1068"/>
      <c r="AF402" s="1068"/>
      <c r="AG402" s="1068"/>
      <c r="AH402" s="1068"/>
      <c r="AI402" s="1068"/>
      <c r="AJ402" s="1068"/>
      <c r="AK402" s="1068"/>
      <c r="AL402" s="1068"/>
      <c r="AM402" s="106"/>
      <c r="AN402" s="80"/>
    </row>
    <row r="403" spans="3:44" ht="14.25" hidden="1" outlineLevel="1" thickBot="1">
      <c r="C403" t="str">
        <f t="shared" si="7"/>
        <v>－</v>
      </c>
      <c r="E403" s="80"/>
      <c r="F403" s="105"/>
      <c r="G403" s="88"/>
      <c r="H403" s="88"/>
      <c r="I403" s="88"/>
      <c r="J403" s="110" t="s">
        <v>240</v>
      </c>
      <c r="K403" s="1042" t="s">
        <v>1093</v>
      </c>
      <c r="L403" s="1068"/>
      <c r="M403" s="1068"/>
      <c r="N403" s="1068"/>
      <c r="O403" s="1068"/>
      <c r="P403" s="1068"/>
      <c r="Q403" s="1068"/>
      <c r="R403" s="1068"/>
      <c r="S403" s="1068"/>
      <c r="T403" s="1068"/>
      <c r="U403" s="1068"/>
      <c r="V403" s="1068"/>
      <c r="W403" s="1068"/>
      <c r="X403" s="1068"/>
      <c r="Y403" s="1068"/>
      <c r="Z403" s="1068"/>
      <c r="AA403" s="1068"/>
      <c r="AB403" s="1068"/>
      <c r="AC403" s="1068"/>
      <c r="AD403" s="1068"/>
      <c r="AE403" s="1068"/>
      <c r="AF403" s="1068"/>
      <c r="AG403" s="1068"/>
      <c r="AH403" s="1068"/>
      <c r="AI403" s="1068"/>
      <c r="AJ403" s="1068"/>
      <c r="AK403" s="1068"/>
      <c r="AL403" s="1068"/>
      <c r="AM403" s="106"/>
      <c r="AN403" s="80"/>
    </row>
    <row r="404" spans="3:44" ht="13.5" hidden="1" customHeight="1" outlineLevel="1">
      <c r="C404" t="str">
        <f t="shared" si="7"/>
        <v>－</v>
      </c>
      <c r="E404" s="80"/>
      <c r="F404" s="105"/>
      <c r="G404" s="88"/>
      <c r="H404" s="88"/>
      <c r="I404" s="88"/>
      <c r="J404" s="110"/>
      <c r="K404" s="1068"/>
      <c r="L404" s="1068"/>
      <c r="M404" s="1068"/>
      <c r="N404" s="1068"/>
      <c r="O404" s="1068"/>
      <c r="P404" s="1068"/>
      <c r="Q404" s="1068"/>
      <c r="R404" s="1068"/>
      <c r="S404" s="1068"/>
      <c r="T404" s="1068"/>
      <c r="U404" s="1068"/>
      <c r="V404" s="1068"/>
      <c r="W404" s="1068"/>
      <c r="X404" s="1068"/>
      <c r="Y404" s="1068"/>
      <c r="Z404" s="1068"/>
      <c r="AA404" s="1068"/>
      <c r="AB404" s="1068"/>
      <c r="AC404" s="1068"/>
      <c r="AD404" s="1068"/>
      <c r="AE404" s="1068"/>
      <c r="AF404" s="1068"/>
      <c r="AG404" s="1068"/>
      <c r="AH404" s="1068"/>
      <c r="AI404" s="1068"/>
      <c r="AJ404" s="1068"/>
      <c r="AK404" s="1068"/>
      <c r="AL404" s="1068"/>
      <c r="AM404" s="106"/>
      <c r="AN404" s="80"/>
    </row>
    <row r="405" spans="3:44" ht="14.25" hidden="1" outlineLevel="1" thickBot="1">
      <c r="C405" t="str">
        <f t="shared" si="7"/>
        <v>－</v>
      </c>
      <c r="E405" s="80"/>
      <c r="F405" s="105"/>
      <c r="G405" s="88"/>
      <c r="H405" s="88"/>
      <c r="I405" s="88"/>
      <c r="J405" s="110"/>
      <c r="K405" s="1068"/>
      <c r="L405" s="1068"/>
      <c r="M405" s="1068"/>
      <c r="N405" s="1068"/>
      <c r="O405" s="1068"/>
      <c r="P405" s="1068"/>
      <c r="Q405" s="1068"/>
      <c r="R405" s="1068"/>
      <c r="S405" s="1068"/>
      <c r="T405" s="1068"/>
      <c r="U405" s="1068"/>
      <c r="V405" s="1068"/>
      <c r="W405" s="1068"/>
      <c r="X405" s="1068"/>
      <c r="Y405" s="1068"/>
      <c r="Z405" s="1068"/>
      <c r="AA405" s="1068"/>
      <c r="AB405" s="1068"/>
      <c r="AC405" s="1068"/>
      <c r="AD405" s="1068"/>
      <c r="AE405" s="1068"/>
      <c r="AF405" s="1068"/>
      <c r="AG405" s="1068"/>
      <c r="AH405" s="1068"/>
      <c r="AI405" s="1068"/>
      <c r="AJ405" s="1068"/>
      <c r="AK405" s="1068"/>
      <c r="AL405" s="1068"/>
      <c r="AM405" s="106"/>
      <c r="AN405" s="80"/>
    </row>
    <row r="406" spans="3:44" ht="14.25" hidden="1" outlineLevel="1" thickBot="1">
      <c r="C406" t="str">
        <f t="shared" si="7"/>
        <v>－</v>
      </c>
      <c r="E406" s="80"/>
      <c r="F406" s="105"/>
      <c r="G406" s="88"/>
      <c r="H406" s="88"/>
      <c r="I406" s="88"/>
      <c r="J406" s="110" t="s">
        <v>243</v>
      </c>
      <c r="K406" s="1042" t="s">
        <v>1092</v>
      </c>
      <c r="L406" s="1091"/>
      <c r="M406" s="1091"/>
      <c r="N406" s="1091"/>
      <c r="O406" s="1091"/>
      <c r="P406" s="1091"/>
      <c r="Q406" s="1091"/>
      <c r="R406" s="1091"/>
      <c r="S406" s="1091"/>
      <c r="T406" s="1091"/>
      <c r="U406" s="1091"/>
      <c r="V406" s="1091"/>
      <c r="W406" s="1091"/>
      <c r="X406" s="1091"/>
      <c r="Y406" s="1091"/>
      <c r="Z406" s="1091"/>
      <c r="AA406" s="1091"/>
      <c r="AB406" s="1091"/>
      <c r="AC406" s="1091"/>
      <c r="AD406" s="1091"/>
      <c r="AE406" s="1091"/>
      <c r="AF406" s="1091"/>
      <c r="AG406" s="1091"/>
      <c r="AH406" s="1091"/>
      <c r="AI406" s="1091"/>
      <c r="AJ406" s="1091"/>
      <c r="AK406" s="1091"/>
      <c r="AL406" s="1091"/>
      <c r="AM406" s="106"/>
      <c r="AN406" s="80"/>
    </row>
    <row r="407" spans="3:44" ht="14.25" hidden="1" outlineLevel="1" thickBot="1">
      <c r="C407" t="str">
        <f t="shared" si="7"/>
        <v>－</v>
      </c>
      <c r="E407" s="80"/>
      <c r="F407" s="105"/>
      <c r="G407" s="88"/>
      <c r="H407" s="88"/>
      <c r="I407" s="88"/>
      <c r="J407" s="88"/>
      <c r="K407" s="1091"/>
      <c r="L407" s="1091"/>
      <c r="M407" s="1091"/>
      <c r="N407" s="1091"/>
      <c r="O407" s="1091"/>
      <c r="P407" s="1091"/>
      <c r="Q407" s="1091"/>
      <c r="R407" s="1091"/>
      <c r="S407" s="1091"/>
      <c r="T407" s="1091"/>
      <c r="U407" s="1091"/>
      <c r="V407" s="1091"/>
      <c r="W407" s="1091"/>
      <c r="X407" s="1091"/>
      <c r="Y407" s="1091"/>
      <c r="Z407" s="1091"/>
      <c r="AA407" s="1091"/>
      <c r="AB407" s="1091"/>
      <c r="AC407" s="1091"/>
      <c r="AD407" s="1091"/>
      <c r="AE407" s="1091"/>
      <c r="AF407" s="1091"/>
      <c r="AG407" s="1091"/>
      <c r="AH407" s="1091"/>
      <c r="AI407" s="1091"/>
      <c r="AJ407" s="1091"/>
      <c r="AK407" s="1091"/>
      <c r="AL407" s="1091"/>
      <c r="AM407" s="106"/>
      <c r="AN407" s="80"/>
    </row>
    <row r="408" spans="3:44" ht="14.25" hidden="1" outlineLevel="1" thickBot="1">
      <c r="C408" t="str">
        <f>C$25</f>
        <v>－</v>
      </c>
      <c r="E408" s="80"/>
      <c r="F408" s="105"/>
      <c r="G408" s="88"/>
      <c r="H408" s="88"/>
      <c r="I408" s="88"/>
      <c r="J408" s="88"/>
      <c r="K408" s="1091"/>
      <c r="L408" s="1091"/>
      <c r="M408" s="1091"/>
      <c r="N408" s="1091"/>
      <c r="O408" s="1091"/>
      <c r="P408" s="1091"/>
      <c r="Q408" s="1091"/>
      <c r="R408" s="1091"/>
      <c r="S408" s="1091"/>
      <c r="T408" s="1091"/>
      <c r="U408" s="1091"/>
      <c r="V408" s="1091"/>
      <c r="W408" s="1091"/>
      <c r="X408" s="1091"/>
      <c r="Y408" s="1091"/>
      <c r="Z408" s="1091"/>
      <c r="AA408" s="1091"/>
      <c r="AB408" s="1091"/>
      <c r="AC408" s="1091"/>
      <c r="AD408" s="1091"/>
      <c r="AE408" s="1091"/>
      <c r="AF408" s="1091"/>
      <c r="AG408" s="1091"/>
      <c r="AH408" s="1091"/>
      <c r="AI408" s="1091"/>
      <c r="AJ408" s="1091"/>
      <c r="AK408" s="1091"/>
      <c r="AL408" s="1091"/>
      <c r="AM408" s="106"/>
      <c r="AN408" s="80"/>
    </row>
    <row r="409" spans="3:44" ht="14.25" hidden="1" outlineLevel="1" thickBot="1">
      <c r="C409" t="str">
        <f>C$25</f>
        <v>－</v>
      </c>
      <c r="E409" s="80"/>
      <c r="F409" s="107"/>
      <c r="G409" s="108"/>
      <c r="H409" s="108"/>
      <c r="I409" s="108"/>
      <c r="J409" s="108"/>
      <c r="K409" s="1092"/>
      <c r="L409" s="1092"/>
      <c r="M409" s="1092"/>
      <c r="N409" s="1092"/>
      <c r="O409" s="1092"/>
      <c r="P409" s="1092"/>
      <c r="Q409" s="1092"/>
      <c r="R409" s="1092"/>
      <c r="S409" s="1092"/>
      <c r="T409" s="1092"/>
      <c r="U409" s="1092"/>
      <c r="V409" s="1092"/>
      <c r="W409" s="1092"/>
      <c r="X409" s="1092"/>
      <c r="Y409" s="1092"/>
      <c r="Z409" s="1092"/>
      <c r="AA409" s="1092"/>
      <c r="AB409" s="1092"/>
      <c r="AC409" s="1092"/>
      <c r="AD409" s="1092"/>
      <c r="AE409" s="1092"/>
      <c r="AF409" s="1092"/>
      <c r="AG409" s="1092"/>
      <c r="AH409" s="1092"/>
      <c r="AI409" s="1092"/>
      <c r="AJ409" s="1092"/>
      <c r="AK409" s="1092"/>
      <c r="AL409" s="1092"/>
      <c r="AM409" s="109"/>
      <c r="AN409" s="80"/>
    </row>
    <row r="410" spans="3:44" ht="14.25" hidden="1" outlineLevel="1" thickBot="1">
      <c r="C410" t="str">
        <f>C$25</f>
        <v>－</v>
      </c>
    </row>
    <row r="411" spans="3:44" ht="14.25" hidden="1" outlineLevel="1" thickBot="1">
      <c r="C411" s="96" t="str">
        <f>C$26</f>
        <v>－</v>
      </c>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c r="AL411" s="80"/>
      <c r="AM411" s="80"/>
      <c r="AN411" s="80"/>
      <c r="AR411" t="s">
        <v>250</v>
      </c>
    </row>
    <row r="412" spans="3:44" ht="14.25" hidden="1" outlineLevel="1" thickBot="1">
      <c r="C412" t="str">
        <f t="shared" ref="C412:C474" si="8">C$26</f>
        <v>－</v>
      </c>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c r="AL412" s="80"/>
      <c r="AM412" s="80"/>
      <c r="AN412" s="99" t="s">
        <v>249</v>
      </c>
    </row>
    <row r="413" spans="3:44" ht="14.25" hidden="1" outlineLevel="1" thickBot="1">
      <c r="C413" t="str">
        <f t="shared" si="8"/>
        <v>－</v>
      </c>
      <c r="E413" s="80"/>
      <c r="F413" s="1029" t="s">
        <v>55</v>
      </c>
      <c r="G413" s="1030"/>
      <c r="H413" s="1030"/>
      <c r="I413" s="1030"/>
      <c r="J413" s="1030" t="s">
        <v>1052</v>
      </c>
      <c r="K413" s="1031"/>
      <c r="L413" s="1032">
        <f>①入力票!E52</f>
        <v>0</v>
      </c>
      <c r="M413" s="1032"/>
      <c r="N413" s="1032"/>
      <c r="O413" s="1032"/>
      <c r="P413" s="1032"/>
      <c r="Q413" s="1032"/>
      <c r="R413" s="1032"/>
      <c r="S413" s="1032"/>
      <c r="T413" s="1032"/>
      <c r="U413" s="1032"/>
      <c r="V413" s="1032"/>
      <c r="W413" s="1032"/>
      <c r="X413" s="1032"/>
      <c r="Y413" s="1032"/>
      <c r="Z413" s="1032"/>
      <c r="AA413" s="1032"/>
      <c r="AB413" s="1032"/>
      <c r="AC413" s="1032"/>
      <c r="AD413" s="1032"/>
      <c r="AE413" s="1032"/>
      <c r="AF413" s="1032"/>
      <c r="AG413" s="1032"/>
      <c r="AH413" s="1032"/>
      <c r="AI413" s="1032"/>
      <c r="AJ413" s="1032"/>
      <c r="AK413" s="1032"/>
      <c r="AL413" s="1032"/>
      <c r="AM413" s="1032"/>
      <c r="AN413" s="80"/>
      <c r="AR413" t="s">
        <v>464</v>
      </c>
    </row>
    <row r="414" spans="3:44" ht="14.25" hidden="1" outlineLevel="1" thickBot="1">
      <c r="C414" t="str">
        <f t="shared" si="8"/>
        <v>－</v>
      </c>
      <c r="E414" s="80"/>
      <c r="F414" s="100"/>
      <c r="G414" s="100"/>
      <c r="H414" s="100"/>
      <c r="I414" s="100"/>
      <c r="J414" s="100"/>
      <c r="K414" s="100"/>
      <c r="L414" s="1033" t="s">
        <v>228</v>
      </c>
      <c r="M414" s="1033"/>
      <c r="N414" s="1033"/>
      <c r="O414" s="1033"/>
      <c r="P414" s="1033"/>
      <c r="Q414" s="1033"/>
      <c r="R414" s="1033"/>
      <c r="S414" s="1033"/>
      <c r="T414" s="1033"/>
      <c r="U414" s="1033"/>
      <c r="V414" s="1033"/>
      <c r="W414" s="1033"/>
      <c r="X414" s="1033"/>
      <c r="Y414" s="1033"/>
      <c r="Z414" s="1033"/>
      <c r="AA414" s="1033"/>
      <c r="AB414" s="1033"/>
      <c r="AC414" s="1033"/>
      <c r="AD414" s="1033"/>
      <c r="AE414" s="1033"/>
      <c r="AF414" s="1033"/>
      <c r="AG414" s="1033"/>
      <c r="AH414" s="1033"/>
      <c r="AI414" s="1033"/>
      <c r="AJ414" s="1033"/>
      <c r="AK414" s="1033"/>
      <c r="AL414" s="1033"/>
      <c r="AM414" s="1033"/>
      <c r="AN414" s="80"/>
    </row>
    <row r="415" spans="3:44" ht="14.25" hidden="1" outlineLevel="1" thickBot="1">
      <c r="C415" t="str">
        <f t="shared" si="8"/>
        <v>－</v>
      </c>
      <c r="E415" s="80"/>
      <c r="F415" s="1086" t="s">
        <v>229</v>
      </c>
      <c r="G415" s="1087"/>
      <c r="H415" s="1087"/>
      <c r="I415" s="1087"/>
      <c r="J415" s="1087"/>
      <c r="K415" s="1087"/>
      <c r="L415" s="1087"/>
      <c r="M415" s="1087"/>
      <c r="N415" s="1087"/>
      <c r="O415" s="1087"/>
      <c r="P415" s="1087"/>
      <c r="Q415" s="1087"/>
      <c r="R415" s="1087"/>
      <c r="S415" s="1087"/>
      <c r="T415" s="1087"/>
      <c r="U415" s="1087"/>
      <c r="V415" s="1087"/>
      <c r="W415" s="1087"/>
      <c r="X415" s="1087"/>
      <c r="Y415" s="1087"/>
      <c r="Z415" s="1087"/>
      <c r="AA415" s="1087"/>
      <c r="AB415" s="1087"/>
      <c r="AC415" s="1087"/>
      <c r="AD415" s="1087"/>
      <c r="AE415" s="1087"/>
      <c r="AF415" s="1087"/>
      <c r="AG415" s="1087"/>
      <c r="AH415" s="1087"/>
      <c r="AI415" s="1087"/>
      <c r="AJ415" s="1087"/>
      <c r="AK415" s="1087"/>
      <c r="AL415" s="1087"/>
      <c r="AM415" s="1088"/>
      <c r="AN415" s="80"/>
    </row>
    <row r="416" spans="3:44" ht="14.25" hidden="1" outlineLevel="1" thickBot="1">
      <c r="C416" t="str">
        <f t="shared" si="8"/>
        <v>－</v>
      </c>
      <c r="E416" s="80"/>
      <c r="F416" s="101"/>
      <c r="G416" s="102" t="s">
        <v>230</v>
      </c>
      <c r="H416" s="103"/>
      <c r="I416" s="103"/>
      <c r="J416" s="103"/>
      <c r="K416" s="103"/>
      <c r="L416" s="103"/>
      <c r="M416" s="103"/>
      <c r="N416" s="103"/>
      <c r="O416" s="103"/>
      <c r="P416" s="103"/>
      <c r="Q416" s="103"/>
      <c r="R416" s="103"/>
      <c r="S416" s="103"/>
      <c r="T416" s="103"/>
      <c r="U416" s="103"/>
      <c r="V416" s="103"/>
      <c r="W416" s="103"/>
      <c r="X416" s="103"/>
      <c r="Y416" s="103"/>
      <c r="Z416" s="103"/>
      <c r="AA416" s="103"/>
      <c r="AB416" s="103"/>
      <c r="AC416" s="103"/>
      <c r="AD416" s="103"/>
      <c r="AE416" s="103"/>
      <c r="AF416" s="103"/>
      <c r="AG416" s="103"/>
      <c r="AH416" s="103"/>
      <c r="AI416" s="103"/>
      <c r="AJ416" s="103"/>
      <c r="AK416" s="103"/>
      <c r="AL416" s="103"/>
      <c r="AM416" s="104"/>
      <c r="AN416" s="80"/>
    </row>
    <row r="417" spans="3:44" ht="14.25" hidden="1" outlineLevel="1" thickBot="1">
      <c r="C417" t="str">
        <f t="shared" si="8"/>
        <v>－</v>
      </c>
      <c r="E417" s="80"/>
      <c r="F417" s="105"/>
      <c r="G417" s="1089">
        <f>①入力票!E53</f>
        <v>0</v>
      </c>
      <c r="H417" s="1068"/>
      <c r="I417" s="1068"/>
      <c r="J417" s="1068"/>
      <c r="K417" s="1068"/>
      <c r="L417" s="1068"/>
      <c r="M417" s="1068"/>
      <c r="N417" s="1068"/>
      <c r="O417" s="1068"/>
      <c r="P417" s="1068"/>
      <c r="Q417" s="1068"/>
      <c r="R417" s="1068"/>
      <c r="S417" s="1068"/>
      <c r="T417" s="1068"/>
      <c r="U417" s="1068"/>
      <c r="V417" s="1068"/>
      <c r="W417" s="1068"/>
      <c r="X417" s="1068"/>
      <c r="Y417" s="1068"/>
      <c r="Z417" s="1068"/>
      <c r="AA417" s="1068"/>
      <c r="AB417" s="1068"/>
      <c r="AC417" s="1068"/>
      <c r="AD417" s="1068"/>
      <c r="AE417" s="1068"/>
      <c r="AF417" s="1068"/>
      <c r="AG417" s="1068"/>
      <c r="AH417" s="1068"/>
      <c r="AI417" s="1068"/>
      <c r="AJ417" s="1068"/>
      <c r="AK417" s="1068"/>
      <c r="AL417" s="1068"/>
      <c r="AM417" s="106"/>
      <c r="AN417" s="80"/>
      <c r="AR417" t="s">
        <v>464</v>
      </c>
    </row>
    <row r="418" spans="3:44" ht="14.25" hidden="1" outlineLevel="1" thickBot="1">
      <c r="C418" t="str">
        <f t="shared" si="8"/>
        <v>－</v>
      </c>
      <c r="E418" s="80"/>
      <c r="F418" s="105"/>
      <c r="G418" s="1068"/>
      <c r="H418" s="1068"/>
      <c r="I418" s="1068"/>
      <c r="J418" s="1068"/>
      <c r="K418" s="1068"/>
      <c r="L418" s="1068"/>
      <c r="M418" s="1068"/>
      <c r="N418" s="1068"/>
      <c r="O418" s="1068"/>
      <c r="P418" s="1068"/>
      <c r="Q418" s="1068"/>
      <c r="R418" s="1068"/>
      <c r="S418" s="1068"/>
      <c r="T418" s="1068"/>
      <c r="U418" s="1068"/>
      <c r="V418" s="1068"/>
      <c r="W418" s="1068"/>
      <c r="X418" s="1068"/>
      <c r="Y418" s="1068"/>
      <c r="Z418" s="1068"/>
      <c r="AA418" s="1068"/>
      <c r="AB418" s="1068"/>
      <c r="AC418" s="1068"/>
      <c r="AD418" s="1068"/>
      <c r="AE418" s="1068"/>
      <c r="AF418" s="1068"/>
      <c r="AG418" s="1068"/>
      <c r="AH418" s="1068"/>
      <c r="AI418" s="1068"/>
      <c r="AJ418" s="1068"/>
      <c r="AK418" s="1068"/>
      <c r="AL418" s="1068"/>
      <c r="AM418" s="106"/>
      <c r="AN418" s="80"/>
    </row>
    <row r="419" spans="3:44" ht="14.25" hidden="1" outlineLevel="1" thickBot="1">
      <c r="C419" t="str">
        <f t="shared" si="8"/>
        <v>－</v>
      </c>
      <c r="E419" s="80"/>
      <c r="F419" s="105"/>
      <c r="G419" s="1068"/>
      <c r="H419" s="1068"/>
      <c r="I419" s="1068"/>
      <c r="J419" s="1068"/>
      <c r="K419" s="1068"/>
      <c r="L419" s="1068"/>
      <c r="M419" s="1068"/>
      <c r="N419" s="1068"/>
      <c r="O419" s="1068"/>
      <c r="P419" s="1068"/>
      <c r="Q419" s="1068"/>
      <c r="R419" s="1068"/>
      <c r="S419" s="1068"/>
      <c r="T419" s="1068"/>
      <c r="U419" s="1068"/>
      <c r="V419" s="1068"/>
      <c r="W419" s="1068"/>
      <c r="X419" s="1068"/>
      <c r="Y419" s="1068"/>
      <c r="Z419" s="1068"/>
      <c r="AA419" s="1068"/>
      <c r="AB419" s="1068"/>
      <c r="AC419" s="1068"/>
      <c r="AD419" s="1068"/>
      <c r="AE419" s="1068"/>
      <c r="AF419" s="1068"/>
      <c r="AG419" s="1068"/>
      <c r="AH419" s="1068"/>
      <c r="AI419" s="1068"/>
      <c r="AJ419" s="1068"/>
      <c r="AK419" s="1068"/>
      <c r="AL419" s="1068"/>
      <c r="AM419" s="106"/>
      <c r="AN419" s="80"/>
    </row>
    <row r="420" spans="3:44" ht="14.25" hidden="1" outlineLevel="1" thickBot="1">
      <c r="C420" t="str">
        <f t="shared" si="8"/>
        <v>－</v>
      </c>
      <c r="E420" s="80"/>
      <c r="F420" s="105"/>
      <c r="G420" s="1068"/>
      <c r="H420" s="1068"/>
      <c r="I420" s="1068"/>
      <c r="J420" s="1068"/>
      <c r="K420" s="1068"/>
      <c r="L420" s="1068"/>
      <c r="M420" s="1068"/>
      <c r="N420" s="1068"/>
      <c r="O420" s="1068"/>
      <c r="P420" s="1068"/>
      <c r="Q420" s="1068"/>
      <c r="R420" s="1068"/>
      <c r="S420" s="1068"/>
      <c r="T420" s="1068"/>
      <c r="U420" s="1068"/>
      <c r="V420" s="1068"/>
      <c r="W420" s="1068"/>
      <c r="X420" s="1068"/>
      <c r="Y420" s="1068"/>
      <c r="Z420" s="1068"/>
      <c r="AA420" s="1068"/>
      <c r="AB420" s="1068"/>
      <c r="AC420" s="1068"/>
      <c r="AD420" s="1068"/>
      <c r="AE420" s="1068"/>
      <c r="AF420" s="1068"/>
      <c r="AG420" s="1068"/>
      <c r="AH420" s="1068"/>
      <c r="AI420" s="1068"/>
      <c r="AJ420" s="1068"/>
      <c r="AK420" s="1068"/>
      <c r="AL420" s="1068"/>
      <c r="AM420" s="106"/>
      <c r="AN420" s="80"/>
    </row>
    <row r="421" spans="3:44" ht="14.25" hidden="1" outlineLevel="1" thickBot="1">
      <c r="C421" t="str">
        <f t="shared" si="8"/>
        <v>－</v>
      </c>
      <c r="E421" s="80"/>
      <c r="F421" s="105"/>
      <c r="G421" s="1068"/>
      <c r="H421" s="1068"/>
      <c r="I421" s="1068"/>
      <c r="J421" s="1068"/>
      <c r="K421" s="1068"/>
      <c r="L421" s="1068"/>
      <c r="M421" s="1068"/>
      <c r="N421" s="1068"/>
      <c r="O421" s="1068"/>
      <c r="P421" s="1068"/>
      <c r="Q421" s="1068"/>
      <c r="R421" s="1068"/>
      <c r="S421" s="1068"/>
      <c r="T421" s="1068"/>
      <c r="U421" s="1068"/>
      <c r="V421" s="1068"/>
      <c r="W421" s="1068"/>
      <c r="X421" s="1068"/>
      <c r="Y421" s="1068"/>
      <c r="Z421" s="1068"/>
      <c r="AA421" s="1068"/>
      <c r="AB421" s="1068"/>
      <c r="AC421" s="1068"/>
      <c r="AD421" s="1068"/>
      <c r="AE421" s="1068"/>
      <c r="AF421" s="1068"/>
      <c r="AG421" s="1068"/>
      <c r="AH421" s="1068"/>
      <c r="AI421" s="1068"/>
      <c r="AJ421" s="1068"/>
      <c r="AK421" s="1068"/>
      <c r="AL421" s="1068"/>
      <c r="AM421" s="106"/>
      <c r="AN421" s="80"/>
    </row>
    <row r="422" spans="3:44" ht="14.25" hidden="1" outlineLevel="1" thickBot="1">
      <c r="C422" t="str">
        <f t="shared" si="8"/>
        <v>－</v>
      </c>
      <c r="E422" s="80"/>
      <c r="F422" s="105"/>
      <c r="G422" s="1068"/>
      <c r="H422" s="1068"/>
      <c r="I422" s="1068"/>
      <c r="J422" s="1068"/>
      <c r="K422" s="1068"/>
      <c r="L422" s="1068"/>
      <c r="M422" s="1068"/>
      <c r="N422" s="1068"/>
      <c r="O422" s="1068"/>
      <c r="P422" s="1068"/>
      <c r="Q422" s="1068"/>
      <c r="R422" s="1068"/>
      <c r="S422" s="1068"/>
      <c r="T422" s="1068"/>
      <c r="U422" s="1068"/>
      <c r="V422" s="1068"/>
      <c r="W422" s="1068"/>
      <c r="X422" s="1068"/>
      <c r="Y422" s="1068"/>
      <c r="Z422" s="1068"/>
      <c r="AA422" s="1068"/>
      <c r="AB422" s="1068"/>
      <c r="AC422" s="1068"/>
      <c r="AD422" s="1068"/>
      <c r="AE422" s="1068"/>
      <c r="AF422" s="1068"/>
      <c r="AG422" s="1068"/>
      <c r="AH422" s="1068"/>
      <c r="AI422" s="1068"/>
      <c r="AJ422" s="1068"/>
      <c r="AK422" s="1068"/>
      <c r="AL422" s="1068"/>
      <c r="AM422" s="106"/>
      <c r="AN422" s="80"/>
    </row>
    <row r="423" spans="3:44" ht="14.25" hidden="1" outlineLevel="1" thickBot="1">
      <c r="C423" t="str">
        <f t="shared" si="8"/>
        <v>－</v>
      </c>
      <c r="E423" s="80"/>
      <c r="F423" s="105"/>
      <c r="G423" s="1068"/>
      <c r="H423" s="1068"/>
      <c r="I423" s="1068"/>
      <c r="J423" s="1068"/>
      <c r="K423" s="1068"/>
      <c r="L423" s="1068"/>
      <c r="M423" s="1068"/>
      <c r="N423" s="1068"/>
      <c r="O423" s="1068"/>
      <c r="P423" s="1068"/>
      <c r="Q423" s="1068"/>
      <c r="R423" s="1068"/>
      <c r="S423" s="1068"/>
      <c r="T423" s="1068"/>
      <c r="U423" s="1068"/>
      <c r="V423" s="1068"/>
      <c r="W423" s="1068"/>
      <c r="X423" s="1068"/>
      <c r="Y423" s="1068"/>
      <c r="Z423" s="1068"/>
      <c r="AA423" s="1068"/>
      <c r="AB423" s="1068"/>
      <c r="AC423" s="1068"/>
      <c r="AD423" s="1068"/>
      <c r="AE423" s="1068"/>
      <c r="AF423" s="1068"/>
      <c r="AG423" s="1068"/>
      <c r="AH423" s="1068"/>
      <c r="AI423" s="1068"/>
      <c r="AJ423" s="1068"/>
      <c r="AK423" s="1068"/>
      <c r="AL423" s="1068"/>
      <c r="AM423" s="106"/>
      <c r="AN423" s="80"/>
    </row>
    <row r="424" spans="3:44" ht="14.25" hidden="1" outlineLevel="1" thickBot="1">
      <c r="C424" t="str">
        <f t="shared" si="8"/>
        <v>－</v>
      </c>
      <c r="E424" s="80"/>
      <c r="F424" s="105"/>
      <c r="G424" s="33" t="s">
        <v>231</v>
      </c>
      <c r="H424" s="122"/>
      <c r="I424" s="122"/>
      <c r="J424" s="122"/>
      <c r="K424" s="122"/>
      <c r="L424" s="122"/>
      <c r="M424" s="122"/>
      <c r="N424" s="122"/>
      <c r="O424" s="122"/>
      <c r="P424" s="122"/>
      <c r="Q424" s="122"/>
      <c r="R424" s="122"/>
      <c r="S424" s="122"/>
      <c r="T424" s="122"/>
      <c r="U424" s="122"/>
      <c r="V424" s="122"/>
      <c r="W424" s="122"/>
      <c r="X424" s="122"/>
      <c r="Y424" s="122"/>
      <c r="Z424" s="122"/>
      <c r="AA424" s="122"/>
      <c r="AB424" s="122"/>
      <c r="AC424" s="122"/>
      <c r="AD424" s="122"/>
      <c r="AE424" s="122"/>
      <c r="AF424" s="122"/>
      <c r="AG424" s="122"/>
      <c r="AH424" s="122"/>
      <c r="AI424" s="122"/>
      <c r="AJ424" s="122"/>
      <c r="AK424" s="122"/>
      <c r="AL424" s="122"/>
      <c r="AM424" s="106"/>
      <c r="AN424" s="80"/>
    </row>
    <row r="425" spans="3:44" ht="14.25" hidden="1" outlineLevel="1" thickBot="1">
      <c r="C425" t="str">
        <f t="shared" si="8"/>
        <v>－</v>
      </c>
      <c r="E425" s="80"/>
      <c r="F425" s="105"/>
      <c r="G425" s="1089">
        <f>①入力票!E57</f>
        <v>0</v>
      </c>
      <c r="H425" s="1068"/>
      <c r="I425" s="1068"/>
      <c r="J425" s="1068"/>
      <c r="K425" s="1068"/>
      <c r="L425" s="1068"/>
      <c r="M425" s="1068"/>
      <c r="N425" s="1068"/>
      <c r="O425" s="1068"/>
      <c r="P425" s="1068"/>
      <c r="Q425" s="1068"/>
      <c r="R425" s="1068"/>
      <c r="S425" s="1068"/>
      <c r="T425" s="1068"/>
      <c r="U425" s="1068"/>
      <c r="V425" s="1068"/>
      <c r="W425" s="1068"/>
      <c r="X425" s="1068"/>
      <c r="Y425" s="1068"/>
      <c r="Z425" s="1068"/>
      <c r="AA425" s="1068"/>
      <c r="AB425" s="1068"/>
      <c r="AC425" s="1068"/>
      <c r="AD425" s="1068"/>
      <c r="AE425" s="1068"/>
      <c r="AF425" s="1068"/>
      <c r="AG425" s="1068"/>
      <c r="AH425" s="1068"/>
      <c r="AI425" s="1068"/>
      <c r="AJ425" s="1068"/>
      <c r="AK425" s="1068"/>
      <c r="AL425" s="1068"/>
      <c r="AM425" s="106"/>
      <c r="AN425" s="80"/>
    </row>
    <row r="426" spans="3:44" ht="14.25" hidden="1" outlineLevel="1" thickBot="1">
      <c r="C426" t="str">
        <f t="shared" si="8"/>
        <v>－</v>
      </c>
      <c r="E426" s="80"/>
      <c r="F426" s="105"/>
      <c r="G426" s="1068"/>
      <c r="H426" s="1068"/>
      <c r="I426" s="1068"/>
      <c r="J426" s="1068"/>
      <c r="K426" s="1068"/>
      <c r="L426" s="1068"/>
      <c r="M426" s="1068"/>
      <c r="N426" s="1068"/>
      <c r="O426" s="1068"/>
      <c r="P426" s="1068"/>
      <c r="Q426" s="1068"/>
      <c r="R426" s="1068"/>
      <c r="S426" s="1068"/>
      <c r="T426" s="1068"/>
      <c r="U426" s="1068"/>
      <c r="V426" s="1068"/>
      <c r="W426" s="1068"/>
      <c r="X426" s="1068"/>
      <c r="Y426" s="1068"/>
      <c r="Z426" s="1068"/>
      <c r="AA426" s="1068"/>
      <c r="AB426" s="1068"/>
      <c r="AC426" s="1068"/>
      <c r="AD426" s="1068"/>
      <c r="AE426" s="1068"/>
      <c r="AF426" s="1068"/>
      <c r="AG426" s="1068"/>
      <c r="AH426" s="1068"/>
      <c r="AI426" s="1068"/>
      <c r="AJ426" s="1068"/>
      <c r="AK426" s="1068"/>
      <c r="AL426" s="1068"/>
      <c r="AM426" s="106"/>
      <c r="AN426" s="80"/>
    </row>
    <row r="427" spans="3:44" ht="14.25" hidden="1" outlineLevel="1" thickBot="1">
      <c r="C427" t="str">
        <f t="shared" si="8"/>
        <v>－</v>
      </c>
      <c r="E427" s="80"/>
      <c r="F427" s="105"/>
      <c r="G427" s="1068"/>
      <c r="H427" s="1068"/>
      <c r="I427" s="1068"/>
      <c r="J427" s="1068"/>
      <c r="K427" s="1068"/>
      <c r="L427" s="1068"/>
      <c r="M427" s="1068"/>
      <c r="N427" s="1068"/>
      <c r="O427" s="1068"/>
      <c r="P427" s="1068"/>
      <c r="Q427" s="1068"/>
      <c r="R427" s="1068"/>
      <c r="S427" s="1068"/>
      <c r="T427" s="1068"/>
      <c r="U427" s="1068"/>
      <c r="V427" s="1068"/>
      <c r="W427" s="1068"/>
      <c r="X427" s="1068"/>
      <c r="Y427" s="1068"/>
      <c r="Z427" s="1068"/>
      <c r="AA427" s="1068"/>
      <c r="AB427" s="1068"/>
      <c r="AC427" s="1068"/>
      <c r="AD427" s="1068"/>
      <c r="AE427" s="1068"/>
      <c r="AF427" s="1068"/>
      <c r="AG427" s="1068"/>
      <c r="AH427" s="1068"/>
      <c r="AI427" s="1068"/>
      <c r="AJ427" s="1068"/>
      <c r="AK427" s="1068"/>
      <c r="AL427" s="1068"/>
      <c r="AM427" s="106"/>
      <c r="AN427" s="80"/>
      <c r="AR427" t="s">
        <v>464</v>
      </c>
    </row>
    <row r="428" spans="3:44" ht="14.25" hidden="1" outlineLevel="1" thickBot="1">
      <c r="C428" t="str">
        <f t="shared" si="8"/>
        <v>－</v>
      </c>
      <c r="E428" s="80"/>
      <c r="F428" s="105"/>
      <c r="G428" s="1068"/>
      <c r="H428" s="1068"/>
      <c r="I428" s="1068"/>
      <c r="J428" s="1068"/>
      <c r="K428" s="1068"/>
      <c r="L428" s="1068"/>
      <c r="M428" s="1068"/>
      <c r="N428" s="1068"/>
      <c r="O428" s="1068"/>
      <c r="P428" s="1068"/>
      <c r="Q428" s="1068"/>
      <c r="R428" s="1068"/>
      <c r="S428" s="1068"/>
      <c r="T428" s="1068"/>
      <c r="U428" s="1068"/>
      <c r="V428" s="1068"/>
      <c r="W428" s="1068"/>
      <c r="X428" s="1068"/>
      <c r="Y428" s="1068"/>
      <c r="Z428" s="1068"/>
      <c r="AA428" s="1068"/>
      <c r="AB428" s="1068"/>
      <c r="AC428" s="1068"/>
      <c r="AD428" s="1068"/>
      <c r="AE428" s="1068"/>
      <c r="AF428" s="1068"/>
      <c r="AG428" s="1068"/>
      <c r="AH428" s="1068"/>
      <c r="AI428" s="1068"/>
      <c r="AJ428" s="1068"/>
      <c r="AK428" s="1068"/>
      <c r="AL428" s="1068"/>
      <c r="AM428" s="106"/>
      <c r="AN428" s="80"/>
    </row>
    <row r="429" spans="3:44" ht="14.25" hidden="1" outlineLevel="1" thickBot="1">
      <c r="C429" t="str">
        <f t="shared" si="8"/>
        <v>－</v>
      </c>
      <c r="E429" s="80"/>
      <c r="F429" s="105"/>
      <c r="G429" s="1068"/>
      <c r="H429" s="1068"/>
      <c r="I429" s="1068"/>
      <c r="J429" s="1068"/>
      <c r="K429" s="1068"/>
      <c r="L429" s="1068"/>
      <c r="M429" s="1068"/>
      <c r="N429" s="1068"/>
      <c r="O429" s="1068"/>
      <c r="P429" s="1068"/>
      <c r="Q429" s="1068"/>
      <c r="R429" s="1068"/>
      <c r="S429" s="1068"/>
      <c r="T429" s="1068"/>
      <c r="U429" s="1068"/>
      <c r="V429" s="1068"/>
      <c r="W429" s="1068"/>
      <c r="X429" s="1068"/>
      <c r="Y429" s="1068"/>
      <c r="Z429" s="1068"/>
      <c r="AA429" s="1068"/>
      <c r="AB429" s="1068"/>
      <c r="AC429" s="1068"/>
      <c r="AD429" s="1068"/>
      <c r="AE429" s="1068"/>
      <c r="AF429" s="1068"/>
      <c r="AG429" s="1068"/>
      <c r="AH429" s="1068"/>
      <c r="AI429" s="1068"/>
      <c r="AJ429" s="1068"/>
      <c r="AK429" s="1068"/>
      <c r="AL429" s="1068"/>
      <c r="AM429" s="106"/>
      <c r="AN429" s="80"/>
    </row>
    <row r="430" spans="3:44" ht="14.25" hidden="1" outlineLevel="1" thickBot="1">
      <c r="C430" t="str">
        <f t="shared" si="8"/>
        <v>－</v>
      </c>
      <c r="E430" s="80"/>
      <c r="F430" s="105"/>
      <c r="G430" s="1068"/>
      <c r="H430" s="1068"/>
      <c r="I430" s="1068"/>
      <c r="J430" s="1068"/>
      <c r="K430" s="1068"/>
      <c r="L430" s="1068"/>
      <c r="M430" s="1068"/>
      <c r="N430" s="1068"/>
      <c r="O430" s="1068"/>
      <c r="P430" s="1068"/>
      <c r="Q430" s="1068"/>
      <c r="R430" s="1068"/>
      <c r="S430" s="1068"/>
      <c r="T430" s="1068"/>
      <c r="U430" s="1068"/>
      <c r="V430" s="1068"/>
      <c r="W430" s="1068"/>
      <c r="X430" s="1068"/>
      <c r="Y430" s="1068"/>
      <c r="Z430" s="1068"/>
      <c r="AA430" s="1068"/>
      <c r="AB430" s="1068"/>
      <c r="AC430" s="1068"/>
      <c r="AD430" s="1068"/>
      <c r="AE430" s="1068"/>
      <c r="AF430" s="1068"/>
      <c r="AG430" s="1068"/>
      <c r="AH430" s="1068"/>
      <c r="AI430" s="1068"/>
      <c r="AJ430" s="1068"/>
      <c r="AK430" s="1068"/>
      <c r="AL430" s="1068"/>
      <c r="AM430" s="106"/>
      <c r="AN430" s="80"/>
    </row>
    <row r="431" spans="3:44" ht="14.25" hidden="1" outlineLevel="1" thickBot="1">
      <c r="C431" t="str">
        <f t="shared" si="8"/>
        <v>－</v>
      </c>
      <c r="E431" s="80"/>
      <c r="F431" s="105"/>
      <c r="G431" s="1068"/>
      <c r="H431" s="1068"/>
      <c r="I431" s="1068"/>
      <c r="J431" s="1068"/>
      <c r="K431" s="1068"/>
      <c r="L431" s="1068"/>
      <c r="M431" s="1068"/>
      <c r="N431" s="1068"/>
      <c r="O431" s="1068"/>
      <c r="P431" s="1068"/>
      <c r="Q431" s="1068"/>
      <c r="R431" s="1068"/>
      <c r="S431" s="1068"/>
      <c r="T431" s="1068"/>
      <c r="U431" s="1068"/>
      <c r="V431" s="1068"/>
      <c r="W431" s="1068"/>
      <c r="X431" s="1068"/>
      <c r="Y431" s="1068"/>
      <c r="Z431" s="1068"/>
      <c r="AA431" s="1068"/>
      <c r="AB431" s="1068"/>
      <c r="AC431" s="1068"/>
      <c r="AD431" s="1068"/>
      <c r="AE431" s="1068"/>
      <c r="AF431" s="1068"/>
      <c r="AG431" s="1068"/>
      <c r="AH431" s="1068"/>
      <c r="AI431" s="1068"/>
      <c r="AJ431" s="1068"/>
      <c r="AK431" s="1068"/>
      <c r="AL431" s="1068"/>
      <c r="AM431" s="106"/>
      <c r="AN431" s="80"/>
    </row>
    <row r="432" spans="3:44" ht="14.25" hidden="1" outlineLevel="1" thickBot="1">
      <c r="C432" t="str">
        <f t="shared" si="8"/>
        <v>－</v>
      </c>
      <c r="E432" s="80"/>
      <c r="F432" s="105"/>
      <c r="G432" s="641" t="str">
        <f>IF(G425="","","その他，")</f>
        <v>その他，</v>
      </c>
      <c r="H432" s="646"/>
      <c r="I432" s="646"/>
      <c r="J432" s="646"/>
      <c r="K432" s="646"/>
      <c r="L432" s="646"/>
      <c r="M432" s="646"/>
      <c r="N432" s="646"/>
      <c r="O432" s="646"/>
      <c r="P432" s="646"/>
      <c r="Q432" s="646"/>
      <c r="R432" s="646"/>
      <c r="S432" s="646"/>
      <c r="T432" s="646"/>
      <c r="U432" s="646"/>
      <c r="V432" s="646"/>
      <c r="W432" s="646"/>
      <c r="X432" s="646"/>
      <c r="Y432" s="646"/>
      <c r="Z432" s="646"/>
      <c r="AA432" s="646"/>
      <c r="AB432" s="646"/>
      <c r="AC432" s="646"/>
      <c r="AD432" s="646"/>
      <c r="AE432" s="646"/>
      <c r="AF432" s="646"/>
      <c r="AG432" s="646"/>
      <c r="AH432" s="646"/>
      <c r="AI432" s="646"/>
      <c r="AJ432" s="646"/>
      <c r="AK432" s="646"/>
      <c r="AL432" s="646"/>
      <c r="AM432" s="106"/>
      <c r="AN432" s="80"/>
    </row>
    <row r="433" spans="3:40" ht="14.25" hidden="1" outlineLevel="1" thickBot="1">
      <c r="C433" t="str">
        <f t="shared" si="8"/>
        <v>－</v>
      </c>
      <c r="E433" s="80"/>
      <c r="F433" s="105"/>
      <c r="G433" s="641" t="s">
        <v>232</v>
      </c>
      <c r="H433" s="646"/>
      <c r="I433" s="646"/>
      <c r="J433" s="646"/>
      <c r="K433" s="646"/>
      <c r="L433" s="646"/>
      <c r="M433" s="646"/>
      <c r="N433" s="646"/>
      <c r="O433" s="646"/>
      <c r="P433" s="646"/>
      <c r="Q433" s="646"/>
      <c r="R433" s="646"/>
      <c r="S433" s="646"/>
      <c r="T433" s="646"/>
      <c r="U433" s="646"/>
      <c r="V433" s="646"/>
      <c r="W433" s="646"/>
      <c r="X433" s="646"/>
      <c r="Y433" s="646"/>
      <c r="Z433" s="646"/>
      <c r="AA433" s="646"/>
      <c r="AB433" s="646"/>
      <c r="AC433" s="646"/>
      <c r="AD433" s="646"/>
      <c r="AE433" s="646"/>
      <c r="AF433" s="646"/>
      <c r="AG433" s="646"/>
      <c r="AH433" s="646"/>
      <c r="AI433" s="646"/>
      <c r="AJ433" s="646"/>
      <c r="AK433" s="646"/>
      <c r="AL433" s="646"/>
      <c r="AM433" s="106"/>
      <c r="AN433" s="80"/>
    </row>
    <row r="434" spans="3:40" ht="14.25" hidden="1" outlineLevel="1" thickBot="1">
      <c r="C434" t="str">
        <f t="shared" si="8"/>
        <v>－</v>
      </c>
      <c r="E434" s="80"/>
      <c r="F434" s="105"/>
      <c r="G434" s="33" t="s">
        <v>1099</v>
      </c>
      <c r="H434" s="654"/>
      <c r="I434" s="654"/>
      <c r="J434" s="654"/>
      <c r="K434" s="654"/>
      <c r="L434" s="654"/>
      <c r="M434" s="654"/>
      <c r="N434" s="654"/>
      <c r="O434" s="654"/>
      <c r="P434" s="654"/>
      <c r="Q434" s="654"/>
      <c r="R434" s="654"/>
      <c r="S434" s="654"/>
      <c r="T434" s="654"/>
      <c r="U434" s="654"/>
      <c r="V434" s="654"/>
      <c r="W434" s="654"/>
      <c r="X434" s="654"/>
      <c r="Y434" s="654"/>
      <c r="Z434" s="654"/>
      <c r="AA434" s="654"/>
      <c r="AB434" s="654"/>
      <c r="AC434" s="654"/>
      <c r="AD434" s="654"/>
      <c r="AE434" s="654"/>
      <c r="AF434" s="654"/>
      <c r="AG434" s="654"/>
      <c r="AH434" s="654"/>
      <c r="AI434" s="654"/>
      <c r="AJ434" s="654"/>
      <c r="AK434" s="654"/>
      <c r="AL434" s="654"/>
      <c r="AM434" s="106"/>
      <c r="AN434" s="80"/>
    </row>
    <row r="435" spans="3:40" ht="14.25" hidden="1" outlineLevel="1" thickBot="1">
      <c r="C435" t="str">
        <f t="shared" si="8"/>
        <v>－</v>
      </c>
      <c r="E435" s="80"/>
      <c r="F435" s="105"/>
      <c r="G435" s="86" t="s">
        <v>1091</v>
      </c>
      <c r="H435" s="88"/>
      <c r="I435" s="88"/>
      <c r="J435" s="88"/>
      <c r="K435" s="88"/>
      <c r="L435" s="88"/>
      <c r="M435" s="88"/>
      <c r="N435" s="88"/>
      <c r="O435" s="88"/>
      <c r="P435" s="88"/>
      <c r="Q435" s="88"/>
      <c r="R435" s="88"/>
      <c r="S435" s="88"/>
      <c r="T435" s="88"/>
      <c r="U435" s="88"/>
      <c r="V435" s="88"/>
      <c r="W435" s="88"/>
      <c r="X435" s="88"/>
      <c r="Y435" s="88"/>
      <c r="Z435" s="88"/>
      <c r="AA435" s="88"/>
      <c r="AB435" s="88"/>
      <c r="AC435" s="88"/>
      <c r="AD435" s="88"/>
      <c r="AE435" s="88"/>
      <c r="AF435" s="88"/>
      <c r="AG435" s="88"/>
      <c r="AH435" s="88"/>
      <c r="AI435" s="88"/>
      <c r="AJ435" s="88"/>
      <c r="AK435" s="88"/>
      <c r="AL435" s="88"/>
      <c r="AM435" s="106"/>
      <c r="AN435" s="80"/>
    </row>
    <row r="436" spans="3:40" ht="13.5" hidden="1" customHeight="1" outlineLevel="1">
      <c r="C436" t="str">
        <f t="shared" si="8"/>
        <v>－</v>
      </c>
      <c r="E436" s="80"/>
      <c r="F436" s="105"/>
      <c r="G436" s="1093"/>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4"/>
      <c r="AG436" s="1094"/>
      <c r="AH436" s="1094"/>
      <c r="AI436" s="1094"/>
      <c r="AJ436" s="1094"/>
      <c r="AK436" s="1094"/>
      <c r="AL436" s="1094"/>
      <c r="AM436" s="106"/>
      <c r="AN436" s="80"/>
    </row>
    <row r="437" spans="3:40" ht="13.5" hidden="1" customHeight="1" outlineLevel="1">
      <c r="C437" t="str">
        <f t="shared" si="8"/>
        <v>－</v>
      </c>
      <c r="E437" s="80"/>
      <c r="F437" s="105"/>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4"/>
      <c r="AG437" s="1094"/>
      <c r="AH437" s="1094"/>
      <c r="AI437" s="1094"/>
      <c r="AJ437" s="1094"/>
      <c r="AK437" s="1094"/>
      <c r="AL437" s="1094"/>
      <c r="AM437" s="106"/>
      <c r="AN437" s="80"/>
    </row>
    <row r="438" spans="3:40" ht="14.25" hidden="1" outlineLevel="1" thickBot="1">
      <c r="C438" t="str">
        <f t="shared" si="8"/>
        <v>－</v>
      </c>
      <c r="E438" s="80"/>
      <c r="F438" s="105"/>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4"/>
      <c r="AG438" s="1094"/>
      <c r="AH438" s="1094"/>
      <c r="AI438" s="1094"/>
      <c r="AJ438" s="1094"/>
      <c r="AK438" s="1094"/>
      <c r="AL438" s="1094"/>
      <c r="AM438" s="106"/>
      <c r="AN438" s="80"/>
    </row>
    <row r="439" spans="3:40" ht="14.25" hidden="1" outlineLevel="1" thickBot="1">
      <c r="C439" t="str">
        <f t="shared" si="8"/>
        <v>－</v>
      </c>
      <c r="E439" s="80"/>
      <c r="F439" s="105"/>
      <c r="G439" s="1094"/>
      <c r="H439" s="1094"/>
      <c r="I439" s="1094"/>
      <c r="J439" s="1094"/>
      <c r="K439" s="1094"/>
      <c r="L439" s="1094"/>
      <c r="M439" s="1094"/>
      <c r="N439" s="1094"/>
      <c r="O439" s="1094"/>
      <c r="P439" s="1094"/>
      <c r="Q439" s="1094"/>
      <c r="R439" s="1094"/>
      <c r="S439" s="1094"/>
      <c r="T439" s="1094"/>
      <c r="U439" s="1094"/>
      <c r="V439" s="1094"/>
      <c r="W439" s="1094"/>
      <c r="X439" s="1094"/>
      <c r="Y439" s="1094"/>
      <c r="Z439" s="1094"/>
      <c r="AA439" s="1094"/>
      <c r="AB439" s="1094"/>
      <c r="AC439" s="1094"/>
      <c r="AD439" s="1094"/>
      <c r="AE439" s="1094"/>
      <c r="AF439" s="1094"/>
      <c r="AG439" s="1094"/>
      <c r="AH439" s="1094"/>
      <c r="AI439" s="1094"/>
      <c r="AJ439" s="1094"/>
      <c r="AK439" s="1094"/>
      <c r="AL439" s="1094"/>
      <c r="AM439" s="106"/>
      <c r="AN439" s="80"/>
    </row>
    <row r="440" spans="3:40" ht="14.25" hidden="1" outlineLevel="1" thickBot="1">
      <c r="C440" t="str">
        <f t="shared" si="8"/>
        <v>－</v>
      </c>
      <c r="E440" s="80"/>
      <c r="F440" s="105"/>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4"/>
      <c r="AG440" s="1094"/>
      <c r="AH440" s="1094"/>
      <c r="AI440" s="1094"/>
      <c r="AJ440" s="1094"/>
      <c r="AK440" s="1094"/>
      <c r="AL440" s="1094"/>
      <c r="AM440" s="106"/>
      <c r="AN440" s="80"/>
    </row>
    <row r="441" spans="3:40" ht="14.25" hidden="1" outlineLevel="1" thickBot="1">
      <c r="C441" t="str">
        <f t="shared" si="8"/>
        <v>－</v>
      </c>
      <c r="E441" s="80"/>
      <c r="F441" s="105"/>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4"/>
      <c r="AG441" s="1094"/>
      <c r="AH441" s="1094"/>
      <c r="AI441" s="1094"/>
      <c r="AJ441" s="1094"/>
      <c r="AK441" s="1094"/>
      <c r="AL441" s="1094"/>
      <c r="AM441" s="106"/>
      <c r="AN441" s="80"/>
    </row>
    <row r="442" spans="3:40" ht="14.25" hidden="1" outlineLevel="1" thickBot="1">
      <c r="C442" t="str">
        <f t="shared" si="8"/>
        <v>－</v>
      </c>
      <c r="E442" s="80"/>
      <c r="F442" s="105"/>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4"/>
      <c r="AG442" s="1094"/>
      <c r="AH442" s="1094"/>
      <c r="AI442" s="1094"/>
      <c r="AJ442" s="1094"/>
      <c r="AK442" s="1094"/>
      <c r="AL442" s="1094"/>
      <c r="AM442" s="106"/>
      <c r="AN442" s="80"/>
    </row>
    <row r="443" spans="3:40" ht="14.25" hidden="1" outlineLevel="1" thickBot="1">
      <c r="C443" t="str">
        <f t="shared" si="8"/>
        <v>－</v>
      </c>
      <c r="E443" s="80"/>
      <c r="F443" s="105"/>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4"/>
      <c r="AG443" s="1094"/>
      <c r="AH443" s="1094"/>
      <c r="AI443" s="1094"/>
      <c r="AJ443" s="1094"/>
      <c r="AK443" s="1094"/>
      <c r="AL443" s="1094"/>
      <c r="AM443" s="106"/>
      <c r="AN443" s="80"/>
    </row>
    <row r="444" spans="3:40" ht="14.25" hidden="1" outlineLevel="1" thickBot="1">
      <c r="C444" t="str">
        <f t="shared" si="8"/>
        <v>－</v>
      </c>
      <c r="E444" s="80"/>
      <c r="F444" s="105"/>
      <c r="G444" s="1094"/>
      <c r="H444" s="1094"/>
      <c r="I444" s="1094"/>
      <c r="J444" s="1094"/>
      <c r="K444" s="1094"/>
      <c r="L444" s="1094"/>
      <c r="M444" s="1094"/>
      <c r="N444" s="1094"/>
      <c r="O444" s="1094"/>
      <c r="P444" s="1094"/>
      <c r="Q444" s="1094"/>
      <c r="R444" s="1094"/>
      <c r="S444" s="1094"/>
      <c r="T444" s="1094"/>
      <c r="U444" s="1094"/>
      <c r="V444" s="1094"/>
      <c r="W444" s="1094"/>
      <c r="X444" s="1094"/>
      <c r="Y444" s="1094"/>
      <c r="Z444" s="1094"/>
      <c r="AA444" s="1094"/>
      <c r="AB444" s="1094"/>
      <c r="AC444" s="1094"/>
      <c r="AD444" s="1094"/>
      <c r="AE444" s="1094"/>
      <c r="AF444" s="1094"/>
      <c r="AG444" s="1094"/>
      <c r="AH444" s="1094"/>
      <c r="AI444" s="1094"/>
      <c r="AJ444" s="1094"/>
      <c r="AK444" s="1094"/>
      <c r="AL444" s="1094"/>
      <c r="AM444" s="106"/>
      <c r="AN444" s="80"/>
    </row>
    <row r="445" spans="3:40" ht="14.25" hidden="1" outlineLevel="1" thickBot="1">
      <c r="C445" t="str">
        <f t="shared" si="8"/>
        <v>－</v>
      </c>
      <c r="E445" s="80"/>
      <c r="F445" s="105"/>
      <c r="G445" s="1094"/>
      <c r="H445" s="1094"/>
      <c r="I445" s="1094"/>
      <c r="J445" s="1094"/>
      <c r="K445" s="1094"/>
      <c r="L445" s="1094"/>
      <c r="M445" s="1094"/>
      <c r="N445" s="1094"/>
      <c r="O445" s="1094"/>
      <c r="P445" s="1094"/>
      <c r="Q445" s="1094"/>
      <c r="R445" s="1094"/>
      <c r="S445" s="1094"/>
      <c r="T445" s="1094"/>
      <c r="U445" s="1094"/>
      <c r="V445" s="1094"/>
      <c r="W445" s="1094"/>
      <c r="X445" s="1094"/>
      <c r="Y445" s="1094"/>
      <c r="Z445" s="1094"/>
      <c r="AA445" s="1094"/>
      <c r="AB445" s="1094"/>
      <c r="AC445" s="1094"/>
      <c r="AD445" s="1094"/>
      <c r="AE445" s="1094"/>
      <c r="AF445" s="1094"/>
      <c r="AG445" s="1094"/>
      <c r="AH445" s="1094"/>
      <c r="AI445" s="1094"/>
      <c r="AJ445" s="1094"/>
      <c r="AK445" s="1094"/>
      <c r="AL445" s="1094"/>
      <c r="AM445" s="106"/>
      <c r="AN445" s="80"/>
    </row>
    <row r="446" spans="3:40" ht="14.25" hidden="1" outlineLevel="1" thickBot="1">
      <c r="C446" t="str">
        <f t="shared" si="8"/>
        <v>－</v>
      </c>
      <c r="E446" s="80"/>
      <c r="F446" s="107"/>
      <c r="G446" s="1095"/>
      <c r="H446" s="1095"/>
      <c r="I446" s="1095"/>
      <c r="J446" s="1095"/>
      <c r="K446" s="1095"/>
      <c r="L446" s="1095"/>
      <c r="M446" s="1095"/>
      <c r="N446" s="1095"/>
      <c r="O446" s="1095"/>
      <c r="P446" s="1095"/>
      <c r="Q446" s="1095"/>
      <c r="R446" s="1095"/>
      <c r="S446" s="1095"/>
      <c r="T446" s="1095"/>
      <c r="U446" s="1095"/>
      <c r="V446" s="1095"/>
      <c r="W446" s="1095"/>
      <c r="X446" s="1095"/>
      <c r="Y446" s="1095"/>
      <c r="Z446" s="1095"/>
      <c r="AA446" s="1095"/>
      <c r="AB446" s="1095"/>
      <c r="AC446" s="1095"/>
      <c r="AD446" s="1095"/>
      <c r="AE446" s="1095"/>
      <c r="AF446" s="1095"/>
      <c r="AG446" s="1095"/>
      <c r="AH446" s="1095"/>
      <c r="AI446" s="1095"/>
      <c r="AJ446" s="1095"/>
      <c r="AK446" s="1095"/>
      <c r="AL446" s="1095"/>
      <c r="AM446" s="109"/>
      <c r="AN446" s="80"/>
    </row>
    <row r="447" spans="3:40" ht="13.5" hidden="1" customHeight="1" outlineLevel="1">
      <c r="C447" t="str">
        <f t="shared" si="8"/>
        <v>－</v>
      </c>
      <c r="E447" s="80"/>
      <c r="F447" s="105"/>
      <c r="G447" s="33" t="s">
        <v>1090</v>
      </c>
      <c r="H447" s="110"/>
      <c r="I447" s="147"/>
      <c r="J447" s="147"/>
      <c r="K447" s="147"/>
      <c r="L447" s="147"/>
      <c r="M447" s="147"/>
      <c r="N447" s="147"/>
      <c r="O447" s="147"/>
      <c r="P447" s="147"/>
      <c r="Q447" s="147"/>
      <c r="R447" s="147"/>
      <c r="S447" s="147"/>
      <c r="T447" s="147"/>
      <c r="U447" s="147"/>
      <c r="V447" s="147"/>
      <c r="W447" s="147"/>
      <c r="X447" s="147"/>
      <c r="Y447" s="147"/>
      <c r="Z447" s="147"/>
      <c r="AA447" s="147"/>
      <c r="AB447" s="147"/>
      <c r="AC447" s="147"/>
      <c r="AD447" s="147"/>
      <c r="AE447" s="147"/>
      <c r="AF447" s="147"/>
      <c r="AG447" s="147"/>
      <c r="AH447" s="147"/>
      <c r="AI447" s="147"/>
      <c r="AJ447" s="147"/>
      <c r="AK447" s="147"/>
      <c r="AL447" s="147"/>
      <c r="AM447" s="106"/>
      <c r="AN447" s="80"/>
    </row>
    <row r="448" spans="3:40" ht="14.25" hidden="1" outlineLevel="1" thickBot="1">
      <c r="C448" t="str">
        <f t="shared" si="8"/>
        <v>－</v>
      </c>
      <c r="E448" s="80"/>
      <c r="F448" s="105"/>
      <c r="G448" s="88"/>
      <c r="H448" s="88"/>
      <c r="I448" s="147"/>
      <c r="J448" s="147"/>
      <c r="K448" s="147"/>
      <c r="L448" s="147"/>
      <c r="M448" s="147"/>
      <c r="N448" s="147"/>
      <c r="O448" s="147"/>
      <c r="P448" s="147"/>
      <c r="Q448" s="147"/>
      <c r="R448" s="147"/>
      <c r="S448" s="147"/>
      <c r="T448" s="147"/>
      <c r="U448" s="147"/>
      <c r="V448" s="147"/>
      <c r="W448" s="147"/>
      <c r="X448" s="147"/>
      <c r="Y448" s="147"/>
      <c r="Z448" s="147"/>
      <c r="AA448" s="147"/>
      <c r="AB448" s="147"/>
      <c r="AC448" s="147"/>
      <c r="AD448" s="147"/>
      <c r="AE448" s="147"/>
      <c r="AF448" s="147"/>
      <c r="AG448" s="147"/>
      <c r="AH448" s="147"/>
      <c r="AI448" s="147"/>
      <c r="AJ448" s="147"/>
      <c r="AK448" s="147"/>
      <c r="AL448" s="147"/>
      <c r="AM448" s="106"/>
      <c r="AN448" s="80"/>
    </row>
    <row r="449" spans="3:40" ht="14.25" hidden="1" outlineLevel="1" thickBot="1">
      <c r="C449" t="str">
        <f t="shared" si="8"/>
        <v>－</v>
      </c>
      <c r="E449" s="80"/>
      <c r="F449" s="105"/>
      <c r="G449" s="88"/>
      <c r="H449" s="110" t="s">
        <v>233</v>
      </c>
      <c r="I449" s="88" t="str">
        <f>CONCATENATE("本工事における，",①入力票!E52)</f>
        <v>本工事における，</v>
      </c>
      <c r="J449" s="147"/>
      <c r="K449" s="147"/>
      <c r="L449" s="147"/>
      <c r="M449" s="147"/>
      <c r="N449" s="147"/>
      <c r="O449" s="147"/>
      <c r="P449" s="147"/>
      <c r="Q449" s="147"/>
      <c r="R449" s="147"/>
      <c r="S449" s="147"/>
      <c r="T449" s="147"/>
      <c r="U449" s="147"/>
      <c r="V449" s="147"/>
      <c r="W449" s="147"/>
      <c r="X449" s="147"/>
      <c r="Y449" s="147"/>
      <c r="Z449" s="147"/>
      <c r="AA449" s="147"/>
      <c r="AB449" s="147"/>
      <c r="AC449" s="147"/>
      <c r="AD449" s="147"/>
      <c r="AE449" s="147"/>
      <c r="AF449" s="147"/>
      <c r="AG449" s="147"/>
      <c r="AH449" s="147"/>
      <c r="AI449" s="147"/>
      <c r="AJ449" s="147"/>
      <c r="AK449" s="147"/>
      <c r="AL449" s="147"/>
      <c r="AM449" s="106"/>
      <c r="AN449" s="80"/>
    </row>
    <row r="450" spans="3:40" ht="14.25" hidden="1" outlineLevel="1" thickBot="1">
      <c r="C450" t="str">
        <f t="shared" si="8"/>
        <v>－</v>
      </c>
      <c r="E450" s="80"/>
      <c r="F450" s="105"/>
      <c r="G450" s="88"/>
      <c r="H450" s="643"/>
      <c r="I450" s="88" t="s">
        <v>234</v>
      </c>
      <c r="J450" s="88"/>
      <c r="K450" s="88"/>
      <c r="L450" s="88"/>
      <c r="M450" s="88"/>
      <c r="N450" s="88"/>
      <c r="O450" s="88"/>
      <c r="P450" s="88"/>
      <c r="Q450" s="88"/>
      <c r="R450" s="88"/>
      <c r="S450" s="88"/>
      <c r="T450" s="88"/>
      <c r="U450" s="88"/>
      <c r="V450" s="88"/>
      <c r="W450" s="88"/>
      <c r="X450" s="88"/>
      <c r="Y450" s="88"/>
      <c r="Z450" s="88"/>
      <c r="AA450" s="88"/>
      <c r="AB450" s="88"/>
      <c r="AC450" s="88"/>
      <c r="AD450" s="88"/>
      <c r="AE450" s="88"/>
      <c r="AF450" s="88"/>
      <c r="AG450" s="88"/>
      <c r="AH450" s="88"/>
      <c r="AI450" s="88"/>
      <c r="AJ450" s="88"/>
      <c r="AK450" s="88"/>
      <c r="AL450" s="88"/>
      <c r="AM450" s="106"/>
      <c r="AN450" s="80"/>
    </row>
    <row r="451" spans="3:40" ht="13.5" hidden="1" customHeight="1" outlineLevel="1">
      <c r="C451" t="str">
        <f t="shared" si="8"/>
        <v>－</v>
      </c>
      <c r="E451" s="80"/>
      <c r="F451" s="105"/>
      <c r="G451" s="88"/>
      <c r="H451" s="110"/>
      <c r="I451" s="1084" t="s">
        <v>1112</v>
      </c>
      <c r="J451" s="1085"/>
      <c r="K451" s="1085"/>
      <c r="L451" s="1085"/>
      <c r="M451" s="1085"/>
      <c r="N451" s="1085"/>
      <c r="O451" s="1085"/>
      <c r="P451" s="1085"/>
      <c r="Q451" s="1085"/>
      <c r="R451" s="1085"/>
      <c r="S451" s="1085"/>
      <c r="T451" s="1085"/>
      <c r="U451" s="1085"/>
      <c r="V451" s="1085"/>
      <c r="W451" s="1085"/>
      <c r="X451" s="1085"/>
      <c r="Y451" s="1085"/>
      <c r="Z451" s="1085"/>
      <c r="AA451" s="1085"/>
      <c r="AB451" s="1085"/>
      <c r="AC451" s="1085"/>
      <c r="AD451" s="1085"/>
      <c r="AE451" s="1085"/>
      <c r="AF451" s="1085"/>
      <c r="AG451" s="1085"/>
      <c r="AH451" s="1085"/>
      <c r="AI451" s="1085"/>
      <c r="AJ451" s="1085"/>
      <c r="AK451" s="1085"/>
      <c r="AL451" s="1085"/>
      <c r="AM451" s="106"/>
      <c r="AN451" s="80"/>
    </row>
    <row r="452" spans="3:40" ht="14.25" hidden="1" outlineLevel="1" thickBot="1">
      <c r="C452" t="str">
        <f t="shared" si="8"/>
        <v>－</v>
      </c>
      <c r="E452" s="80"/>
      <c r="F452" s="105"/>
      <c r="G452" s="88"/>
      <c r="H452" s="88"/>
      <c r="I452" s="1085"/>
      <c r="J452" s="1085"/>
      <c r="K452" s="1085"/>
      <c r="L452" s="1085"/>
      <c r="M452" s="1085"/>
      <c r="N452" s="1085"/>
      <c r="O452" s="1085"/>
      <c r="P452" s="1085"/>
      <c r="Q452" s="1085"/>
      <c r="R452" s="1085"/>
      <c r="S452" s="1085"/>
      <c r="T452" s="1085"/>
      <c r="U452" s="1085"/>
      <c r="V452" s="1085"/>
      <c r="W452" s="1085"/>
      <c r="X452" s="1085"/>
      <c r="Y452" s="1085"/>
      <c r="Z452" s="1085"/>
      <c r="AA452" s="1085"/>
      <c r="AB452" s="1085"/>
      <c r="AC452" s="1085"/>
      <c r="AD452" s="1085"/>
      <c r="AE452" s="1085"/>
      <c r="AF452" s="1085"/>
      <c r="AG452" s="1085"/>
      <c r="AH452" s="1085"/>
      <c r="AI452" s="1085"/>
      <c r="AJ452" s="1085"/>
      <c r="AK452" s="1085"/>
      <c r="AL452" s="1085"/>
      <c r="AM452" s="106"/>
      <c r="AN452" s="80"/>
    </row>
    <row r="453" spans="3:40" ht="13.5" hidden="1" customHeight="1" outlineLevel="1">
      <c r="C453" t="str">
        <f t="shared" si="8"/>
        <v>－</v>
      </c>
      <c r="E453" s="80"/>
      <c r="F453" s="105"/>
      <c r="G453" s="88"/>
      <c r="H453" s="88"/>
      <c r="I453" s="1085"/>
      <c r="J453" s="1085"/>
      <c r="K453" s="1085"/>
      <c r="L453" s="1085"/>
      <c r="M453" s="1085"/>
      <c r="N453" s="1085"/>
      <c r="O453" s="1085"/>
      <c r="P453" s="1085"/>
      <c r="Q453" s="1085"/>
      <c r="R453" s="1085"/>
      <c r="S453" s="1085"/>
      <c r="T453" s="1085"/>
      <c r="U453" s="1085"/>
      <c r="V453" s="1085"/>
      <c r="W453" s="1085"/>
      <c r="X453" s="1085"/>
      <c r="Y453" s="1085"/>
      <c r="Z453" s="1085"/>
      <c r="AA453" s="1085"/>
      <c r="AB453" s="1085"/>
      <c r="AC453" s="1085"/>
      <c r="AD453" s="1085"/>
      <c r="AE453" s="1085"/>
      <c r="AF453" s="1085"/>
      <c r="AG453" s="1085"/>
      <c r="AH453" s="1085"/>
      <c r="AI453" s="1085"/>
      <c r="AJ453" s="1085"/>
      <c r="AK453" s="1085"/>
      <c r="AL453" s="1085"/>
      <c r="AM453" s="106"/>
      <c r="AN453" s="80"/>
    </row>
    <row r="454" spans="3:40" ht="14.25" hidden="1" outlineLevel="1" thickBot="1">
      <c r="C454" t="str">
        <f t="shared" si="8"/>
        <v>－</v>
      </c>
      <c r="E454" s="80"/>
      <c r="F454" s="105"/>
      <c r="G454" s="88"/>
      <c r="H454" s="110"/>
      <c r="I454" s="1085"/>
      <c r="J454" s="1085"/>
      <c r="K454" s="1085"/>
      <c r="L454" s="1085"/>
      <c r="M454" s="1085"/>
      <c r="N454" s="1085"/>
      <c r="O454" s="1085"/>
      <c r="P454" s="1085"/>
      <c r="Q454" s="1085"/>
      <c r="R454" s="1085"/>
      <c r="S454" s="1085"/>
      <c r="T454" s="1085"/>
      <c r="U454" s="1085"/>
      <c r="V454" s="1085"/>
      <c r="W454" s="1085"/>
      <c r="X454" s="1085"/>
      <c r="Y454" s="1085"/>
      <c r="Z454" s="1085"/>
      <c r="AA454" s="1085"/>
      <c r="AB454" s="1085"/>
      <c r="AC454" s="1085"/>
      <c r="AD454" s="1085"/>
      <c r="AE454" s="1085"/>
      <c r="AF454" s="1085"/>
      <c r="AG454" s="1085"/>
      <c r="AH454" s="1085"/>
      <c r="AI454" s="1085"/>
      <c r="AJ454" s="1085"/>
      <c r="AK454" s="1085"/>
      <c r="AL454" s="1085"/>
      <c r="AM454" s="106"/>
      <c r="AN454" s="80"/>
    </row>
    <row r="455" spans="3:40" ht="14.25" hidden="1" outlineLevel="1" thickBot="1">
      <c r="C455" t="str">
        <f t="shared" si="8"/>
        <v>－</v>
      </c>
      <c r="E455" s="80"/>
      <c r="F455" s="105"/>
      <c r="G455" s="88"/>
      <c r="H455" s="88"/>
      <c r="I455" s="88"/>
      <c r="J455" s="640"/>
      <c r="K455" s="642"/>
      <c r="L455" s="642"/>
      <c r="M455" s="642"/>
      <c r="N455" s="642"/>
      <c r="O455" s="642"/>
      <c r="P455" s="642"/>
      <c r="Q455" s="642"/>
      <c r="R455" s="642"/>
      <c r="S455" s="642"/>
      <c r="T455" s="642"/>
      <c r="U455" s="642"/>
      <c r="V455" s="642"/>
      <c r="W455" s="642"/>
      <c r="X455" s="642"/>
      <c r="Y455" s="642"/>
      <c r="Z455" s="642"/>
      <c r="AA455" s="642"/>
      <c r="AB455" s="642"/>
      <c r="AC455" s="642"/>
      <c r="AD455" s="642"/>
      <c r="AE455" s="642"/>
      <c r="AF455" s="642"/>
      <c r="AG455" s="642"/>
      <c r="AH455" s="642"/>
      <c r="AI455" s="642"/>
      <c r="AJ455" s="642"/>
      <c r="AK455" s="642"/>
      <c r="AL455" s="642"/>
      <c r="AM455" s="106"/>
      <c r="AN455" s="80"/>
    </row>
    <row r="456" spans="3:40" ht="14.25" hidden="1" outlineLevel="1" thickBot="1">
      <c r="C456" t="str">
        <f t="shared" si="8"/>
        <v>－</v>
      </c>
      <c r="E456" s="80"/>
      <c r="F456" s="105"/>
      <c r="G456" s="88"/>
      <c r="H456" s="110" t="s">
        <v>235</v>
      </c>
      <c r="I456" s="1042" t="s">
        <v>236</v>
      </c>
      <c r="J456" s="1042"/>
      <c r="K456" s="1042"/>
      <c r="L456" s="1042"/>
      <c r="M456" s="1042"/>
      <c r="N456" s="1042"/>
      <c r="O456" s="1042"/>
      <c r="P456" s="1042"/>
      <c r="Q456" s="1042"/>
      <c r="R456" s="1042"/>
      <c r="S456" s="1042"/>
      <c r="T456" s="1042"/>
      <c r="U456" s="1042"/>
      <c r="V456" s="1042"/>
      <c r="W456" s="1042"/>
      <c r="X456" s="1042"/>
      <c r="Y456" s="1042"/>
      <c r="Z456" s="1042"/>
      <c r="AA456" s="1042"/>
      <c r="AB456" s="1042"/>
      <c r="AC456" s="1042"/>
      <c r="AD456" s="1042"/>
      <c r="AE456" s="1042"/>
      <c r="AF456" s="1042"/>
      <c r="AG456" s="1042"/>
      <c r="AH456" s="1042"/>
      <c r="AI456" s="1042"/>
      <c r="AJ456" s="1042"/>
      <c r="AK456" s="1042"/>
      <c r="AL456" s="1042"/>
      <c r="AM456" s="106"/>
      <c r="AN456" s="80"/>
    </row>
    <row r="457" spans="3:40" ht="14.25" hidden="1" outlineLevel="1" thickBot="1">
      <c r="C457" t="str">
        <f t="shared" si="8"/>
        <v>－</v>
      </c>
      <c r="E457" s="80"/>
      <c r="F457" s="105"/>
      <c r="G457" s="88"/>
      <c r="H457" s="88"/>
      <c r="I457" s="1042"/>
      <c r="J457" s="1042"/>
      <c r="K457" s="1042"/>
      <c r="L457" s="1042"/>
      <c r="M457" s="1042"/>
      <c r="N457" s="1042"/>
      <c r="O457" s="1042"/>
      <c r="P457" s="1042"/>
      <c r="Q457" s="1042"/>
      <c r="R457" s="1042"/>
      <c r="S457" s="1042"/>
      <c r="T457" s="1042"/>
      <c r="U457" s="1042"/>
      <c r="V457" s="1042"/>
      <c r="W457" s="1042"/>
      <c r="X457" s="1042"/>
      <c r="Y457" s="1042"/>
      <c r="Z457" s="1042"/>
      <c r="AA457" s="1042"/>
      <c r="AB457" s="1042"/>
      <c r="AC457" s="1042"/>
      <c r="AD457" s="1042"/>
      <c r="AE457" s="1042"/>
      <c r="AF457" s="1042"/>
      <c r="AG457" s="1042"/>
      <c r="AH457" s="1042"/>
      <c r="AI457" s="1042"/>
      <c r="AJ457" s="1042"/>
      <c r="AK457" s="1042"/>
      <c r="AL457" s="1042"/>
      <c r="AM457" s="106"/>
      <c r="AN457" s="80"/>
    </row>
    <row r="458" spans="3:40" ht="14.25" hidden="1" outlineLevel="1" thickBot="1">
      <c r="C458" t="str">
        <f t="shared" si="8"/>
        <v>－</v>
      </c>
      <c r="E458" s="80"/>
      <c r="F458" s="105"/>
      <c r="G458" s="88"/>
      <c r="H458" s="88"/>
      <c r="I458" s="88"/>
      <c r="J458" s="640"/>
      <c r="K458" s="640"/>
      <c r="L458" s="640"/>
      <c r="M458" s="640"/>
      <c r="N458" s="640"/>
      <c r="O458" s="640"/>
      <c r="P458" s="640"/>
      <c r="Q458" s="640"/>
      <c r="R458" s="640"/>
      <c r="S458" s="640"/>
      <c r="T458" s="640"/>
      <c r="U458" s="640"/>
      <c r="V458" s="640"/>
      <c r="W458" s="640"/>
      <c r="X458" s="640"/>
      <c r="Y458" s="640"/>
      <c r="Z458" s="640"/>
      <c r="AA458" s="640"/>
      <c r="AB458" s="640"/>
      <c r="AC458" s="640"/>
      <c r="AD458" s="640"/>
      <c r="AE458" s="640"/>
      <c r="AF458" s="640"/>
      <c r="AG458" s="640"/>
      <c r="AH458" s="640"/>
      <c r="AI458" s="640"/>
      <c r="AJ458" s="640"/>
      <c r="AK458" s="640"/>
      <c r="AL458" s="640"/>
      <c r="AM458" s="106"/>
      <c r="AN458" s="80"/>
    </row>
    <row r="459" spans="3:40" ht="14.25" hidden="1" outlineLevel="1" thickBot="1">
      <c r="C459" t="str">
        <f t="shared" si="8"/>
        <v>－</v>
      </c>
      <c r="E459" s="80"/>
      <c r="F459" s="105"/>
      <c r="G459" s="88"/>
      <c r="H459" s="110" t="s">
        <v>1096</v>
      </c>
      <c r="I459" s="88" t="s">
        <v>237</v>
      </c>
      <c r="J459" s="640"/>
      <c r="K459" s="640"/>
      <c r="L459" s="640"/>
      <c r="M459" s="640"/>
      <c r="N459" s="640"/>
      <c r="O459" s="640"/>
      <c r="P459" s="640"/>
      <c r="Q459" s="640"/>
      <c r="R459" s="640"/>
      <c r="S459" s="640"/>
      <c r="T459" s="640"/>
      <c r="U459" s="640"/>
      <c r="V459" s="640"/>
      <c r="W459" s="640"/>
      <c r="X459" s="640"/>
      <c r="Y459" s="640"/>
      <c r="Z459" s="640"/>
      <c r="AA459" s="640"/>
      <c r="AB459" s="640"/>
      <c r="AC459" s="640"/>
      <c r="AD459" s="640"/>
      <c r="AE459" s="640"/>
      <c r="AF459" s="640"/>
      <c r="AG459" s="640"/>
      <c r="AH459" s="640"/>
      <c r="AI459" s="640"/>
      <c r="AJ459" s="640"/>
      <c r="AK459" s="640"/>
      <c r="AL459" s="640"/>
      <c r="AM459" s="106"/>
      <c r="AN459" s="80"/>
    </row>
    <row r="460" spans="3:40" ht="14.25" hidden="1" outlineLevel="1" thickBot="1">
      <c r="C460" t="str">
        <f t="shared" si="8"/>
        <v>－</v>
      </c>
      <c r="E460" s="80"/>
      <c r="F460" s="105"/>
      <c r="G460" s="88"/>
      <c r="H460" s="88"/>
      <c r="I460" s="88" t="s">
        <v>104</v>
      </c>
      <c r="J460" s="1042" t="s">
        <v>1097</v>
      </c>
      <c r="K460" s="1091"/>
      <c r="L460" s="1091"/>
      <c r="M460" s="1091"/>
      <c r="N460" s="1091"/>
      <c r="O460" s="1091"/>
      <c r="P460" s="1091"/>
      <c r="Q460" s="1091"/>
      <c r="R460" s="1091"/>
      <c r="S460" s="1091"/>
      <c r="T460" s="1091"/>
      <c r="U460" s="1091"/>
      <c r="V460" s="1091"/>
      <c r="W460" s="1091"/>
      <c r="X460" s="1091"/>
      <c r="Y460" s="1091"/>
      <c r="Z460" s="1091"/>
      <c r="AA460" s="1091"/>
      <c r="AB460" s="1091"/>
      <c r="AC460" s="1091"/>
      <c r="AD460" s="1091"/>
      <c r="AE460" s="1091"/>
      <c r="AF460" s="1091"/>
      <c r="AG460" s="1091"/>
      <c r="AH460" s="1091"/>
      <c r="AI460" s="1091"/>
      <c r="AJ460" s="1091"/>
      <c r="AK460" s="1091"/>
      <c r="AL460" s="1091"/>
      <c r="AM460" s="106"/>
      <c r="AN460" s="80"/>
    </row>
    <row r="461" spans="3:40" ht="13.5" hidden="1" customHeight="1" outlineLevel="1">
      <c r="C461" t="str">
        <f t="shared" si="8"/>
        <v>－</v>
      </c>
      <c r="E461" s="80"/>
      <c r="F461" s="105"/>
      <c r="G461" s="88"/>
      <c r="H461" s="110"/>
      <c r="I461" s="88"/>
      <c r="J461" s="1091"/>
      <c r="K461" s="1091"/>
      <c r="L461" s="1091"/>
      <c r="M461" s="1091"/>
      <c r="N461" s="1091"/>
      <c r="O461" s="1091"/>
      <c r="P461" s="1091"/>
      <c r="Q461" s="1091"/>
      <c r="R461" s="1091"/>
      <c r="S461" s="1091"/>
      <c r="T461" s="1091"/>
      <c r="U461" s="1091"/>
      <c r="V461" s="1091"/>
      <c r="W461" s="1091"/>
      <c r="X461" s="1091"/>
      <c r="Y461" s="1091"/>
      <c r="Z461" s="1091"/>
      <c r="AA461" s="1091"/>
      <c r="AB461" s="1091"/>
      <c r="AC461" s="1091"/>
      <c r="AD461" s="1091"/>
      <c r="AE461" s="1091"/>
      <c r="AF461" s="1091"/>
      <c r="AG461" s="1091"/>
      <c r="AH461" s="1091"/>
      <c r="AI461" s="1091"/>
      <c r="AJ461" s="1091"/>
      <c r="AK461" s="1091"/>
      <c r="AL461" s="1091"/>
      <c r="AM461" s="106"/>
      <c r="AN461" s="80"/>
    </row>
    <row r="462" spans="3:40" ht="14.25" hidden="1" outlineLevel="1" thickBot="1">
      <c r="C462" t="str">
        <f t="shared" si="8"/>
        <v>－</v>
      </c>
      <c r="E462" s="80"/>
      <c r="F462" s="105"/>
      <c r="G462" s="88"/>
      <c r="H462" s="88"/>
      <c r="I462" s="88"/>
      <c r="J462" s="1091"/>
      <c r="K462" s="1091"/>
      <c r="L462" s="1091"/>
      <c r="M462" s="1091"/>
      <c r="N462" s="1091"/>
      <c r="O462" s="1091"/>
      <c r="P462" s="1091"/>
      <c r="Q462" s="1091"/>
      <c r="R462" s="1091"/>
      <c r="S462" s="1091"/>
      <c r="T462" s="1091"/>
      <c r="U462" s="1091"/>
      <c r="V462" s="1091"/>
      <c r="W462" s="1091"/>
      <c r="X462" s="1091"/>
      <c r="Y462" s="1091"/>
      <c r="Z462" s="1091"/>
      <c r="AA462" s="1091"/>
      <c r="AB462" s="1091"/>
      <c r="AC462" s="1091"/>
      <c r="AD462" s="1091"/>
      <c r="AE462" s="1091"/>
      <c r="AF462" s="1091"/>
      <c r="AG462" s="1091"/>
      <c r="AH462" s="1091"/>
      <c r="AI462" s="1091"/>
      <c r="AJ462" s="1091"/>
      <c r="AK462" s="1091"/>
      <c r="AL462" s="1091"/>
      <c r="AM462" s="106"/>
      <c r="AN462" s="80"/>
    </row>
    <row r="463" spans="3:40" ht="14.25" hidden="1" outlineLevel="1" thickBot="1">
      <c r="C463" t="str">
        <f t="shared" si="8"/>
        <v>－</v>
      </c>
      <c r="E463" s="80"/>
      <c r="F463" s="105"/>
      <c r="G463" s="88"/>
      <c r="H463" s="88"/>
      <c r="I463" s="88" t="s">
        <v>105</v>
      </c>
      <c r="J463" s="88" t="s">
        <v>241</v>
      </c>
      <c r="K463" s="640"/>
      <c r="L463" s="640"/>
      <c r="M463" s="640"/>
      <c r="N463" s="640"/>
      <c r="O463" s="640"/>
      <c r="P463" s="640"/>
      <c r="Q463" s="640"/>
      <c r="R463" s="640"/>
      <c r="S463" s="640"/>
      <c r="T463" s="640"/>
      <c r="U463" s="640"/>
      <c r="V463" s="640"/>
      <c r="W463" s="640"/>
      <c r="X463" s="640"/>
      <c r="Y463" s="640"/>
      <c r="Z463" s="640"/>
      <c r="AA463" s="640"/>
      <c r="AB463" s="640"/>
      <c r="AC463" s="640"/>
      <c r="AD463" s="640"/>
      <c r="AE463" s="640"/>
      <c r="AF463" s="640"/>
      <c r="AG463" s="640"/>
      <c r="AH463" s="640"/>
      <c r="AI463" s="640"/>
      <c r="AJ463" s="640"/>
      <c r="AK463" s="640"/>
      <c r="AL463" s="640"/>
      <c r="AM463" s="106"/>
      <c r="AN463" s="80"/>
    </row>
    <row r="464" spans="3:40" ht="14.25" hidden="1" outlineLevel="1" thickBot="1">
      <c r="C464" t="str">
        <f t="shared" si="8"/>
        <v>－</v>
      </c>
      <c r="E464" s="80"/>
      <c r="F464" s="105"/>
      <c r="G464" s="88"/>
      <c r="H464" s="88"/>
      <c r="I464" s="88"/>
      <c r="J464" s="110" t="s">
        <v>238</v>
      </c>
      <c r="K464" s="1042" t="s">
        <v>1127</v>
      </c>
      <c r="L464" s="1068"/>
      <c r="M464" s="1068"/>
      <c r="N464" s="1068"/>
      <c r="O464" s="1068"/>
      <c r="P464" s="1068"/>
      <c r="Q464" s="1068"/>
      <c r="R464" s="1068"/>
      <c r="S464" s="1068"/>
      <c r="T464" s="1068"/>
      <c r="U464" s="1068"/>
      <c r="V464" s="1068"/>
      <c r="W464" s="1068"/>
      <c r="X464" s="1068"/>
      <c r="Y464" s="1068"/>
      <c r="Z464" s="1068"/>
      <c r="AA464" s="1068"/>
      <c r="AB464" s="1068"/>
      <c r="AC464" s="1068"/>
      <c r="AD464" s="1068"/>
      <c r="AE464" s="1068"/>
      <c r="AF464" s="1068"/>
      <c r="AG464" s="1068"/>
      <c r="AH464" s="1068"/>
      <c r="AI464" s="1068"/>
      <c r="AJ464" s="1068"/>
      <c r="AK464" s="1068"/>
      <c r="AL464" s="1068"/>
      <c r="AM464" s="106"/>
      <c r="AN464" s="80"/>
    </row>
    <row r="465" spans="3:44" ht="13.5" hidden="1" customHeight="1" outlineLevel="1">
      <c r="C465" t="str">
        <f t="shared" si="8"/>
        <v>－</v>
      </c>
      <c r="E465" s="80"/>
      <c r="F465" s="105"/>
      <c r="G465" s="88"/>
      <c r="H465" s="88"/>
      <c r="I465" s="88"/>
      <c r="J465" s="110"/>
      <c r="K465" s="1068"/>
      <c r="L465" s="1068"/>
      <c r="M465" s="1068"/>
      <c r="N465" s="1068"/>
      <c r="O465" s="1068"/>
      <c r="P465" s="1068"/>
      <c r="Q465" s="1068"/>
      <c r="R465" s="1068"/>
      <c r="S465" s="1068"/>
      <c r="T465" s="1068"/>
      <c r="U465" s="1068"/>
      <c r="V465" s="1068"/>
      <c r="W465" s="1068"/>
      <c r="X465" s="1068"/>
      <c r="Y465" s="1068"/>
      <c r="Z465" s="1068"/>
      <c r="AA465" s="1068"/>
      <c r="AB465" s="1068"/>
      <c r="AC465" s="1068"/>
      <c r="AD465" s="1068"/>
      <c r="AE465" s="1068"/>
      <c r="AF465" s="1068"/>
      <c r="AG465" s="1068"/>
      <c r="AH465" s="1068"/>
      <c r="AI465" s="1068"/>
      <c r="AJ465" s="1068"/>
      <c r="AK465" s="1068"/>
      <c r="AL465" s="1068"/>
      <c r="AM465" s="106"/>
      <c r="AN465" s="80"/>
    </row>
    <row r="466" spans="3:44" ht="14.25" hidden="1" outlineLevel="1" thickBot="1">
      <c r="C466" t="str">
        <f t="shared" si="8"/>
        <v>－</v>
      </c>
      <c r="E466" s="80"/>
      <c r="F466" s="105"/>
      <c r="G466" s="88"/>
      <c r="H466" s="88"/>
      <c r="I466" s="88"/>
      <c r="J466" s="88"/>
      <c r="K466" s="644"/>
      <c r="L466" s="644"/>
      <c r="M466" s="644"/>
      <c r="N466" s="644"/>
      <c r="O466" s="644"/>
      <c r="P466" s="644"/>
      <c r="Q466" s="644"/>
      <c r="R466" s="644"/>
      <c r="S466" s="644"/>
      <c r="T466" s="644"/>
      <c r="U466" s="644"/>
      <c r="V466" s="644"/>
      <c r="W466" s="644"/>
      <c r="X466" s="644"/>
      <c r="Y466" s="644"/>
      <c r="Z466" s="644"/>
      <c r="AA466" s="644"/>
      <c r="AB466" s="644"/>
      <c r="AC466" s="644"/>
      <c r="AD466" s="644"/>
      <c r="AE466" s="644"/>
      <c r="AF466" s="644"/>
      <c r="AG466" s="644"/>
      <c r="AH466" s="644"/>
      <c r="AI466" s="644"/>
      <c r="AJ466" s="644"/>
      <c r="AK466" s="644"/>
      <c r="AL466" s="644"/>
      <c r="AM466" s="106"/>
      <c r="AN466" s="80"/>
    </row>
    <row r="467" spans="3:44" ht="14.25" hidden="1" outlineLevel="1" thickBot="1">
      <c r="C467" t="str">
        <f t="shared" si="8"/>
        <v>－</v>
      </c>
      <c r="E467" s="80"/>
      <c r="F467" s="105"/>
      <c r="G467" s="88"/>
      <c r="H467" s="88"/>
      <c r="I467" s="88"/>
      <c r="J467" s="110" t="s">
        <v>239</v>
      </c>
      <c r="K467" s="1042" t="s">
        <v>1094</v>
      </c>
      <c r="L467" s="1068"/>
      <c r="M467" s="1068"/>
      <c r="N467" s="1068"/>
      <c r="O467" s="1068"/>
      <c r="P467" s="1068"/>
      <c r="Q467" s="1068"/>
      <c r="R467" s="1068"/>
      <c r="S467" s="1068"/>
      <c r="T467" s="1068"/>
      <c r="U467" s="1068"/>
      <c r="V467" s="1068"/>
      <c r="W467" s="1068"/>
      <c r="X467" s="1068"/>
      <c r="Y467" s="1068"/>
      <c r="Z467" s="1068"/>
      <c r="AA467" s="1068"/>
      <c r="AB467" s="1068"/>
      <c r="AC467" s="1068"/>
      <c r="AD467" s="1068"/>
      <c r="AE467" s="1068"/>
      <c r="AF467" s="1068"/>
      <c r="AG467" s="1068"/>
      <c r="AH467" s="1068"/>
      <c r="AI467" s="1068"/>
      <c r="AJ467" s="1068"/>
      <c r="AK467" s="1068"/>
      <c r="AL467" s="1068"/>
      <c r="AM467" s="106"/>
      <c r="AN467" s="80"/>
    </row>
    <row r="468" spans="3:44" ht="13.5" hidden="1" customHeight="1" outlineLevel="1">
      <c r="C468" t="str">
        <f t="shared" si="8"/>
        <v>－</v>
      </c>
      <c r="E468" s="80"/>
      <c r="F468" s="105"/>
      <c r="G468" s="88"/>
      <c r="H468" s="88"/>
      <c r="I468" s="88"/>
      <c r="J468" s="110"/>
      <c r="K468" s="1068"/>
      <c r="L468" s="1068"/>
      <c r="M468" s="1068"/>
      <c r="N468" s="1068"/>
      <c r="O468" s="1068"/>
      <c r="P468" s="1068"/>
      <c r="Q468" s="1068"/>
      <c r="R468" s="1068"/>
      <c r="S468" s="1068"/>
      <c r="T468" s="1068"/>
      <c r="U468" s="1068"/>
      <c r="V468" s="1068"/>
      <c r="W468" s="1068"/>
      <c r="X468" s="1068"/>
      <c r="Y468" s="1068"/>
      <c r="Z468" s="1068"/>
      <c r="AA468" s="1068"/>
      <c r="AB468" s="1068"/>
      <c r="AC468" s="1068"/>
      <c r="AD468" s="1068"/>
      <c r="AE468" s="1068"/>
      <c r="AF468" s="1068"/>
      <c r="AG468" s="1068"/>
      <c r="AH468" s="1068"/>
      <c r="AI468" s="1068"/>
      <c r="AJ468" s="1068"/>
      <c r="AK468" s="1068"/>
      <c r="AL468" s="1068"/>
      <c r="AM468" s="106"/>
      <c r="AN468" s="80"/>
    </row>
    <row r="469" spans="3:44" ht="14.25" hidden="1" outlineLevel="1" thickBot="1">
      <c r="C469" t="str">
        <f t="shared" si="8"/>
        <v>－</v>
      </c>
      <c r="E469" s="80"/>
      <c r="F469" s="105"/>
      <c r="G469" s="88"/>
      <c r="H469" s="88"/>
      <c r="I469" s="88"/>
      <c r="J469" s="88"/>
      <c r="K469" s="1068"/>
      <c r="L469" s="1068"/>
      <c r="M469" s="1068"/>
      <c r="N469" s="1068"/>
      <c r="O469" s="1068"/>
      <c r="P469" s="1068"/>
      <c r="Q469" s="1068"/>
      <c r="R469" s="1068"/>
      <c r="S469" s="1068"/>
      <c r="T469" s="1068"/>
      <c r="U469" s="1068"/>
      <c r="V469" s="1068"/>
      <c r="W469" s="1068"/>
      <c r="X469" s="1068"/>
      <c r="Y469" s="1068"/>
      <c r="Z469" s="1068"/>
      <c r="AA469" s="1068"/>
      <c r="AB469" s="1068"/>
      <c r="AC469" s="1068"/>
      <c r="AD469" s="1068"/>
      <c r="AE469" s="1068"/>
      <c r="AF469" s="1068"/>
      <c r="AG469" s="1068"/>
      <c r="AH469" s="1068"/>
      <c r="AI469" s="1068"/>
      <c r="AJ469" s="1068"/>
      <c r="AK469" s="1068"/>
      <c r="AL469" s="1068"/>
      <c r="AM469" s="106"/>
      <c r="AN469" s="80"/>
    </row>
    <row r="470" spans="3:44" ht="14.25" hidden="1" outlineLevel="1" thickBot="1">
      <c r="C470" t="str">
        <f t="shared" si="8"/>
        <v>－</v>
      </c>
      <c r="E470" s="80"/>
      <c r="F470" s="105"/>
      <c r="G470" s="88"/>
      <c r="H470" s="88"/>
      <c r="I470" s="88"/>
      <c r="J470" s="110" t="s">
        <v>240</v>
      </c>
      <c r="K470" s="1042" t="s">
        <v>1093</v>
      </c>
      <c r="L470" s="1068"/>
      <c r="M470" s="1068"/>
      <c r="N470" s="1068"/>
      <c r="O470" s="1068"/>
      <c r="P470" s="1068"/>
      <c r="Q470" s="1068"/>
      <c r="R470" s="1068"/>
      <c r="S470" s="1068"/>
      <c r="T470" s="1068"/>
      <c r="U470" s="1068"/>
      <c r="V470" s="1068"/>
      <c r="W470" s="1068"/>
      <c r="X470" s="1068"/>
      <c r="Y470" s="1068"/>
      <c r="Z470" s="1068"/>
      <c r="AA470" s="1068"/>
      <c r="AB470" s="1068"/>
      <c r="AC470" s="1068"/>
      <c r="AD470" s="1068"/>
      <c r="AE470" s="1068"/>
      <c r="AF470" s="1068"/>
      <c r="AG470" s="1068"/>
      <c r="AH470" s="1068"/>
      <c r="AI470" s="1068"/>
      <c r="AJ470" s="1068"/>
      <c r="AK470" s="1068"/>
      <c r="AL470" s="1068"/>
      <c r="AM470" s="106"/>
      <c r="AN470" s="80"/>
    </row>
    <row r="471" spans="3:44" ht="13.5" hidden="1" customHeight="1" outlineLevel="1">
      <c r="C471" t="str">
        <f t="shared" si="8"/>
        <v>－</v>
      </c>
      <c r="E471" s="80"/>
      <c r="F471" s="105"/>
      <c r="G471" s="88"/>
      <c r="H471" s="88"/>
      <c r="I471" s="88"/>
      <c r="J471" s="110"/>
      <c r="K471" s="1068"/>
      <c r="L471" s="1068"/>
      <c r="M471" s="1068"/>
      <c r="N471" s="1068"/>
      <c r="O471" s="1068"/>
      <c r="P471" s="1068"/>
      <c r="Q471" s="1068"/>
      <c r="R471" s="1068"/>
      <c r="S471" s="1068"/>
      <c r="T471" s="1068"/>
      <c r="U471" s="1068"/>
      <c r="V471" s="1068"/>
      <c r="W471" s="1068"/>
      <c r="X471" s="1068"/>
      <c r="Y471" s="1068"/>
      <c r="Z471" s="1068"/>
      <c r="AA471" s="1068"/>
      <c r="AB471" s="1068"/>
      <c r="AC471" s="1068"/>
      <c r="AD471" s="1068"/>
      <c r="AE471" s="1068"/>
      <c r="AF471" s="1068"/>
      <c r="AG471" s="1068"/>
      <c r="AH471" s="1068"/>
      <c r="AI471" s="1068"/>
      <c r="AJ471" s="1068"/>
      <c r="AK471" s="1068"/>
      <c r="AL471" s="1068"/>
      <c r="AM471" s="106"/>
      <c r="AN471" s="80"/>
    </row>
    <row r="472" spans="3:44" ht="14.25" hidden="1" outlineLevel="1" thickBot="1">
      <c r="C472" t="str">
        <f t="shared" si="8"/>
        <v>－</v>
      </c>
      <c r="E472" s="80"/>
      <c r="F472" s="105"/>
      <c r="G472" s="88"/>
      <c r="H472" s="88"/>
      <c r="I472" s="88"/>
      <c r="J472" s="110"/>
      <c r="K472" s="1068"/>
      <c r="L472" s="1068"/>
      <c r="M472" s="1068"/>
      <c r="N472" s="1068"/>
      <c r="O472" s="1068"/>
      <c r="P472" s="1068"/>
      <c r="Q472" s="1068"/>
      <c r="R472" s="1068"/>
      <c r="S472" s="1068"/>
      <c r="T472" s="1068"/>
      <c r="U472" s="1068"/>
      <c r="V472" s="1068"/>
      <c r="W472" s="1068"/>
      <c r="X472" s="1068"/>
      <c r="Y472" s="1068"/>
      <c r="Z472" s="1068"/>
      <c r="AA472" s="1068"/>
      <c r="AB472" s="1068"/>
      <c r="AC472" s="1068"/>
      <c r="AD472" s="1068"/>
      <c r="AE472" s="1068"/>
      <c r="AF472" s="1068"/>
      <c r="AG472" s="1068"/>
      <c r="AH472" s="1068"/>
      <c r="AI472" s="1068"/>
      <c r="AJ472" s="1068"/>
      <c r="AK472" s="1068"/>
      <c r="AL472" s="1068"/>
      <c r="AM472" s="106"/>
      <c r="AN472" s="80"/>
    </row>
    <row r="473" spans="3:44" ht="14.25" hidden="1" outlineLevel="1" thickBot="1">
      <c r="C473" t="str">
        <f t="shared" si="8"/>
        <v>－</v>
      </c>
      <c r="E473" s="80"/>
      <c r="F473" s="105"/>
      <c r="G473" s="88"/>
      <c r="H473" s="88"/>
      <c r="I473" s="88"/>
      <c r="J473" s="110" t="s">
        <v>243</v>
      </c>
      <c r="K473" s="1042" t="s">
        <v>1175</v>
      </c>
      <c r="L473" s="1091"/>
      <c r="M473" s="1091"/>
      <c r="N473" s="1091"/>
      <c r="O473" s="1091"/>
      <c r="P473" s="1091"/>
      <c r="Q473" s="1091"/>
      <c r="R473" s="1091"/>
      <c r="S473" s="1091"/>
      <c r="T473" s="1091"/>
      <c r="U473" s="1091"/>
      <c r="V473" s="1091"/>
      <c r="W473" s="1091"/>
      <c r="X473" s="1091"/>
      <c r="Y473" s="1091"/>
      <c r="Z473" s="1091"/>
      <c r="AA473" s="1091"/>
      <c r="AB473" s="1091"/>
      <c r="AC473" s="1091"/>
      <c r="AD473" s="1091"/>
      <c r="AE473" s="1091"/>
      <c r="AF473" s="1091"/>
      <c r="AG473" s="1091"/>
      <c r="AH473" s="1091"/>
      <c r="AI473" s="1091"/>
      <c r="AJ473" s="1091"/>
      <c r="AK473" s="1091"/>
      <c r="AL473" s="1091"/>
      <c r="AM473" s="106"/>
      <c r="AN473" s="80"/>
    </row>
    <row r="474" spans="3:44" ht="14.25" hidden="1" outlineLevel="1" thickBot="1">
      <c r="C474" t="str">
        <f t="shared" si="8"/>
        <v>－</v>
      </c>
      <c r="E474" s="80"/>
      <c r="F474" s="105"/>
      <c r="G474" s="88"/>
      <c r="H474" s="88"/>
      <c r="I474" s="88"/>
      <c r="J474" s="88"/>
      <c r="K474" s="1091"/>
      <c r="L474" s="1091"/>
      <c r="M474" s="1091"/>
      <c r="N474" s="1091"/>
      <c r="O474" s="1091"/>
      <c r="P474" s="1091"/>
      <c r="Q474" s="1091"/>
      <c r="R474" s="1091"/>
      <c r="S474" s="1091"/>
      <c r="T474" s="1091"/>
      <c r="U474" s="1091"/>
      <c r="V474" s="1091"/>
      <c r="W474" s="1091"/>
      <c r="X474" s="1091"/>
      <c r="Y474" s="1091"/>
      <c r="Z474" s="1091"/>
      <c r="AA474" s="1091"/>
      <c r="AB474" s="1091"/>
      <c r="AC474" s="1091"/>
      <c r="AD474" s="1091"/>
      <c r="AE474" s="1091"/>
      <c r="AF474" s="1091"/>
      <c r="AG474" s="1091"/>
      <c r="AH474" s="1091"/>
      <c r="AI474" s="1091"/>
      <c r="AJ474" s="1091"/>
      <c r="AK474" s="1091"/>
      <c r="AL474" s="1091"/>
      <c r="AM474" s="106"/>
      <c r="AN474" s="80"/>
    </row>
    <row r="475" spans="3:44" ht="14.25" hidden="1" outlineLevel="1" thickBot="1">
      <c r="C475" t="str">
        <f>C$26</f>
        <v>－</v>
      </c>
      <c r="E475" s="80"/>
      <c r="F475" s="105"/>
      <c r="G475" s="88"/>
      <c r="H475" s="88"/>
      <c r="I475" s="88"/>
      <c r="J475" s="88"/>
      <c r="K475" s="1091"/>
      <c r="L475" s="1091"/>
      <c r="M475" s="1091"/>
      <c r="N475" s="1091"/>
      <c r="O475" s="1091"/>
      <c r="P475" s="1091"/>
      <c r="Q475" s="1091"/>
      <c r="R475" s="1091"/>
      <c r="S475" s="1091"/>
      <c r="T475" s="1091"/>
      <c r="U475" s="1091"/>
      <c r="V475" s="1091"/>
      <c r="W475" s="1091"/>
      <c r="X475" s="1091"/>
      <c r="Y475" s="1091"/>
      <c r="Z475" s="1091"/>
      <c r="AA475" s="1091"/>
      <c r="AB475" s="1091"/>
      <c r="AC475" s="1091"/>
      <c r="AD475" s="1091"/>
      <c r="AE475" s="1091"/>
      <c r="AF475" s="1091"/>
      <c r="AG475" s="1091"/>
      <c r="AH475" s="1091"/>
      <c r="AI475" s="1091"/>
      <c r="AJ475" s="1091"/>
      <c r="AK475" s="1091"/>
      <c r="AL475" s="1091"/>
      <c r="AM475" s="106"/>
      <c r="AN475" s="80"/>
    </row>
    <row r="476" spans="3:44" ht="14.25" hidden="1" outlineLevel="1" thickBot="1">
      <c r="C476" t="str">
        <f>C$26</f>
        <v>－</v>
      </c>
      <c r="E476" s="80"/>
      <c r="F476" s="107"/>
      <c r="G476" s="108"/>
      <c r="H476" s="108"/>
      <c r="I476" s="108"/>
      <c r="J476" s="108"/>
      <c r="K476" s="1092"/>
      <c r="L476" s="1092"/>
      <c r="M476" s="1092"/>
      <c r="N476" s="1092"/>
      <c r="O476" s="1092"/>
      <c r="P476" s="1092"/>
      <c r="Q476" s="1092"/>
      <c r="R476" s="1092"/>
      <c r="S476" s="1092"/>
      <c r="T476" s="1092"/>
      <c r="U476" s="1092"/>
      <c r="V476" s="1092"/>
      <c r="W476" s="1092"/>
      <c r="X476" s="1092"/>
      <c r="Y476" s="1092"/>
      <c r="Z476" s="1092"/>
      <c r="AA476" s="1092"/>
      <c r="AB476" s="1092"/>
      <c r="AC476" s="1092"/>
      <c r="AD476" s="1092"/>
      <c r="AE476" s="1092"/>
      <c r="AF476" s="1092"/>
      <c r="AG476" s="1092"/>
      <c r="AH476" s="1092"/>
      <c r="AI476" s="1092"/>
      <c r="AJ476" s="1092"/>
      <c r="AK476" s="1092"/>
      <c r="AL476" s="1092"/>
      <c r="AM476" s="109"/>
      <c r="AN476" s="80"/>
    </row>
    <row r="477" spans="3:44" ht="14.25" hidden="1" outlineLevel="1" thickBot="1">
      <c r="C477" t="str">
        <f>C$26</f>
        <v>－</v>
      </c>
    </row>
    <row r="478" spans="3:44" ht="14.25" outlineLevel="1" thickBot="1">
      <c r="C478" s="96" t="str">
        <f>C$28</f>
        <v>○</v>
      </c>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c r="AL478" s="80"/>
      <c r="AM478" s="80"/>
      <c r="AN478" s="80"/>
      <c r="AR478" t="s">
        <v>277</v>
      </c>
    </row>
    <row r="479" spans="3:44" outlineLevel="1">
      <c r="C479" t="str">
        <f t="shared" ref="C479:C544" si="9">C$28</f>
        <v>○</v>
      </c>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99" t="s">
        <v>251</v>
      </c>
    </row>
    <row r="480" spans="3:44" outlineLevel="1">
      <c r="C480" t="str">
        <f t="shared" si="9"/>
        <v>○</v>
      </c>
      <c r="E480" s="80"/>
      <c r="F480" s="1029" t="s">
        <v>55</v>
      </c>
      <c r="G480" s="1030"/>
      <c r="H480" s="1030"/>
      <c r="I480" s="1030"/>
      <c r="J480" s="1030" t="s">
        <v>104</v>
      </c>
      <c r="K480" s="1031"/>
      <c r="L480" s="1032" t="str">
        <f>CONCATENATE("「",①入力票!E61,"」における",①入力票!E62,"について")</f>
        <v>「発進立坑築造時の資機材搬出入」における「安全管理（労働災害の防止）」について</v>
      </c>
      <c r="M480" s="1032"/>
      <c r="N480" s="1032"/>
      <c r="O480" s="1032"/>
      <c r="P480" s="1032"/>
      <c r="Q480" s="1032"/>
      <c r="R480" s="1032"/>
      <c r="S480" s="1032"/>
      <c r="T480" s="1032"/>
      <c r="U480" s="1032"/>
      <c r="V480" s="1032"/>
      <c r="W480" s="1032"/>
      <c r="X480" s="1032"/>
      <c r="Y480" s="1032"/>
      <c r="Z480" s="1032"/>
      <c r="AA480" s="1032"/>
      <c r="AB480" s="1032"/>
      <c r="AC480" s="1032"/>
      <c r="AD480" s="1032"/>
      <c r="AE480" s="1032"/>
      <c r="AF480" s="1032"/>
      <c r="AG480" s="1032"/>
      <c r="AH480" s="1032"/>
      <c r="AI480" s="1032"/>
      <c r="AJ480" s="1032"/>
      <c r="AK480" s="1032"/>
      <c r="AL480" s="1032"/>
      <c r="AM480" s="1032"/>
      <c r="AN480" s="80"/>
      <c r="AR480" t="s">
        <v>465</v>
      </c>
    </row>
    <row r="481" spans="3:44" outlineLevel="1">
      <c r="C481" t="str">
        <f t="shared" si="9"/>
        <v>○</v>
      </c>
      <c r="E481" s="80"/>
      <c r="F481" s="100"/>
      <c r="G481" s="100"/>
      <c r="H481" s="100"/>
      <c r="I481" s="100"/>
      <c r="J481" s="100"/>
      <c r="K481" s="100"/>
      <c r="L481" s="1033" t="s">
        <v>252</v>
      </c>
      <c r="M481" s="1033"/>
      <c r="N481" s="1033"/>
      <c r="O481" s="1033"/>
      <c r="P481" s="1033"/>
      <c r="Q481" s="1033"/>
      <c r="R481" s="1033"/>
      <c r="S481" s="1033"/>
      <c r="T481" s="1033"/>
      <c r="U481" s="1033"/>
      <c r="V481" s="1033"/>
      <c r="W481" s="1033"/>
      <c r="X481" s="1033"/>
      <c r="Y481" s="1033"/>
      <c r="Z481" s="1033"/>
      <c r="AA481" s="1033"/>
      <c r="AB481" s="1033"/>
      <c r="AC481" s="1033"/>
      <c r="AD481" s="1033"/>
      <c r="AE481" s="1033"/>
      <c r="AF481" s="1033"/>
      <c r="AG481" s="1033"/>
      <c r="AH481" s="1033"/>
      <c r="AI481" s="1033"/>
      <c r="AJ481" s="1033"/>
      <c r="AK481" s="1033"/>
      <c r="AL481" s="1033"/>
      <c r="AM481" s="1033"/>
      <c r="AN481" s="80"/>
    </row>
    <row r="482" spans="3:44" outlineLevel="1">
      <c r="C482" t="str">
        <f t="shared" si="9"/>
        <v>○</v>
      </c>
      <c r="E482" s="80"/>
      <c r="F482" s="1086" t="s">
        <v>229</v>
      </c>
      <c r="G482" s="1087"/>
      <c r="H482" s="1087"/>
      <c r="I482" s="1087"/>
      <c r="J482" s="1087"/>
      <c r="K482" s="1087"/>
      <c r="L482" s="1087"/>
      <c r="M482" s="1087"/>
      <c r="N482" s="1087"/>
      <c r="O482" s="1087"/>
      <c r="P482" s="1087"/>
      <c r="Q482" s="1087"/>
      <c r="R482" s="1087"/>
      <c r="S482" s="1087"/>
      <c r="T482" s="1087"/>
      <c r="U482" s="1087"/>
      <c r="V482" s="1087"/>
      <c r="W482" s="1087"/>
      <c r="X482" s="1087"/>
      <c r="Y482" s="1087"/>
      <c r="Z482" s="1087"/>
      <c r="AA482" s="1087"/>
      <c r="AB482" s="1087"/>
      <c r="AC482" s="1087"/>
      <c r="AD482" s="1087"/>
      <c r="AE482" s="1087"/>
      <c r="AF482" s="1087"/>
      <c r="AG482" s="1087"/>
      <c r="AH482" s="1087"/>
      <c r="AI482" s="1087"/>
      <c r="AJ482" s="1087"/>
      <c r="AK482" s="1087"/>
      <c r="AL482" s="1087"/>
      <c r="AM482" s="1088"/>
      <c r="AN482" s="80"/>
    </row>
    <row r="483" spans="3:44" outlineLevel="1">
      <c r="C483" t="str">
        <f t="shared" si="9"/>
        <v>○</v>
      </c>
      <c r="E483" s="80"/>
      <c r="F483" s="101"/>
      <c r="G483" s="102" t="s">
        <v>253</v>
      </c>
      <c r="H483" s="103"/>
      <c r="I483" s="103"/>
      <c r="J483" s="103"/>
      <c r="K483" s="103"/>
      <c r="L483" s="103"/>
      <c r="M483" s="103"/>
      <c r="N483" s="103"/>
      <c r="O483" s="103"/>
      <c r="P483" s="103"/>
      <c r="Q483" s="103"/>
      <c r="R483" s="103"/>
      <c r="S483" s="103"/>
      <c r="T483" s="103"/>
      <c r="U483" s="103"/>
      <c r="V483" s="103"/>
      <c r="W483" s="103"/>
      <c r="X483" s="103"/>
      <c r="Y483" s="103"/>
      <c r="Z483" s="103"/>
      <c r="AA483" s="103"/>
      <c r="AB483" s="103"/>
      <c r="AC483" s="103"/>
      <c r="AD483" s="103"/>
      <c r="AE483" s="103"/>
      <c r="AF483" s="103"/>
      <c r="AG483" s="103"/>
      <c r="AH483" s="103"/>
      <c r="AI483" s="103"/>
      <c r="AJ483" s="103"/>
      <c r="AK483" s="103"/>
      <c r="AL483" s="103"/>
      <c r="AM483" s="104"/>
      <c r="AN483" s="80"/>
    </row>
    <row r="484" spans="3:44" outlineLevel="1">
      <c r="C484" t="str">
        <f t="shared" si="9"/>
        <v>○</v>
      </c>
      <c r="E484" s="80"/>
      <c r="F484" s="105"/>
      <c r="G484" s="1089" t="str">
        <f>CONCATENATE("「",①入力票!E61,"」における")</f>
        <v>「発進立坑築造時の資機材搬出入」における</v>
      </c>
      <c r="H484" s="1089"/>
      <c r="I484" s="1089"/>
      <c r="J484" s="1089"/>
      <c r="K484" s="1089"/>
      <c r="L484" s="1089"/>
      <c r="M484" s="1089"/>
      <c r="N484" s="1089"/>
      <c r="O484" s="1089"/>
      <c r="P484" s="1089"/>
      <c r="Q484" s="1089"/>
      <c r="R484" s="1089"/>
      <c r="S484" s="1089"/>
      <c r="T484" s="1089"/>
      <c r="U484" s="1089"/>
      <c r="V484" s="1089"/>
      <c r="W484" s="1089"/>
      <c r="X484" s="1089"/>
      <c r="Y484" s="1089"/>
      <c r="Z484" s="1089"/>
      <c r="AA484" s="1089"/>
      <c r="AB484" s="1089"/>
      <c r="AC484" s="1089"/>
      <c r="AD484" s="1089"/>
      <c r="AE484" s="1089"/>
      <c r="AF484" s="1089"/>
      <c r="AG484" s="1089"/>
      <c r="AH484" s="1089"/>
      <c r="AI484" s="1089"/>
      <c r="AJ484" s="1089"/>
      <c r="AK484" s="1089"/>
      <c r="AL484" s="1089"/>
      <c r="AM484" s="106"/>
      <c r="AN484" s="80"/>
      <c r="AR484" t="s">
        <v>464</v>
      </c>
    </row>
    <row r="485" spans="3:44" outlineLevel="1">
      <c r="C485" t="str">
        <f t="shared" si="9"/>
        <v>○</v>
      </c>
      <c r="E485" s="80"/>
      <c r="F485" s="105"/>
      <c r="G485" s="1089" t="str">
        <f>IF(①入力票!E62="「品質管理（工事目的物の品質確保）」",AR486,IF(①入力票!E62="「安全管理（労働災害の防止）」",AR487,IF(①入力票!E62="「安全管理（公衆災害の防止）」",AR488,"")))</f>
        <v>「安全管理」について「労働災害の防止」の観点から</v>
      </c>
      <c r="H485" s="1089"/>
      <c r="I485" s="1089"/>
      <c r="J485" s="1089"/>
      <c r="K485" s="1089"/>
      <c r="L485" s="1089"/>
      <c r="M485" s="1089"/>
      <c r="N485" s="1089"/>
      <c r="O485" s="1089"/>
      <c r="P485" s="1089"/>
      <c r="Q485" s="1089"/>
      <c r="R485" s="1089"/>
      <c r="S485" s="1089"/>
      <c r="T485" s="1089"/>
      <c r="U485" s="1089"/>
      <c r="V485" s="1089"/>
      <c r="W485" s="1089"/>
      <c r="X485" s="1089"/>
      <c r="Y485" s="1089"/>
      <c r="Z485" s="1089"/>
      <c r="AA485" s="1089"/>
      <c r="AB485" s="1089"/>
      <c r="AC485" s="1089"/>
      <c r="AD485" s="1089"/>
      <c r="AE485" s="1089"/>
      <c r="AF485" s="1089"/>
      <c r="AG485" s="1089"/>
      <c r="AH485" s="1089"/>
      <c r="AI485" s="1089"/>
      <c r="AJ485" s="1089"/>
      <c r="AK485" s="1089"/>
      <c r="AL485" s="1089"/>
      <c r="AM485" s="106"/>
      <c r="AN485" s="80"/>
      <c r="AR485" t="s">
        <v>466</v>
      </c>
    </row>
    <row r="486" spans="3:44" outlineLevel="1">
      <c r="C486" t="str">
        <f t="shared" si="9"/>
        <v>○</v>
      </c>
      <c r="E486" s="80"/>
      <c r="F486" s="105"/>
      <c r="G486" s="1089" t="s">
        <v>273</v>
      </c>
      <c r="H486" s="1089"/>
      <c r="I486" s="1089"/>
      <c r="J486" s="1089"/>
      <c r="K486" s="1089"/>
      <c r="L486" s="1089"/>
      <c r="M486" s="1089"/>
      <c r="N486" s="1089"/>
      <c r="O486" s="1089"/>
      <c r="P486" s="1089"/>
      <c r="Q486" s="1089"/>
      <c r="R486" s="1089"/>
      <c r="S486" s="1089"/>
      <c r="T486" s="1089"/>
      <c r="U486" s="1089"/>
      <c r="V486" s="1089"/>
      <c r="W486" s="1089"/>
      <c r="X486" s="1089"/>
      <c r="Y486" s="1089"/>
      <c r="Z486" s="1089"/>
      <c r="AA486" s="1089"/>
      <c r="AB486" s="1089"/>
      <c r="AC486" s="1089"/>
      <c r="AD486" s="1089"/>
      <c r="AE486" s="1089"/>
      <c r="AF486" s="1089"/>
      <c r="AG486" s="1089"/>
      <c r="AH486" s="1089"/>
      <c r="AI486" s="1089"/>
      <c r="AJ486" s="1089"/>
      <c r="AK486" s="1089"/>
      <c r="AL486" s="1089"/>
      <c r="AM486" s="106"/>
      <c r="AN486" s="80"/>
      <c r="AR486" t="s">
        <v>274</v>
      </c>
    </row>
    <row r="487" spans="3:44" s="794" customFormat="1" outlineLevel="1">
      <c r="C487" s="794" t="str">
        <f t="shared" si="9"/>
        <v>○</v>
      </c>
      <c r="E487" s="80"/>
      <c r="F487" s="105"/>
      <c r="G487" s="33" t="s">
        <v>1359</v>
      </c>
      <c r="H487" s="793"/>
      <c r="I487" s="793"/>
      <c r="J487" s="793"/>
      <c r="K487" s="793"/>
      <c r="L487" s="793"/>
      <c r="M487" s="793"/>
      <c r="N487" s="793"/>
      <c r="O487" s="793"/>
      <c r="P487" s="793"/>
      <c r="Q487" s="793"/>
      <c r="R487" s="793"/>
      <c r="S487" s="793"/>
      <c r="T487" s="793"/>
      <c r="U487" s="793"/>
      <c r="V487" s="793"/>
      <c r="W487" s="793"/>
      <c r="X487" s="793"/>
      <c r="Y487" s="793"/>
      <c r="Z487" s="793"/>
      <c r="AA487" s="793"/>
      <c r="AB487" s="793"/>
      <c r="AC487" s="793"/>
      <c r="AD487" s="793"/>
      <c r="AE487" s="793"/>
      <c r="AF487" s="793"/>
      <c r="AG487" s="793"/>
      <c r="AH487" s="793"/>
      <c r="AI487" s="793"/>
      <c r="AJ487" s="793"/>
      <c r="AK487" s="793"/>
      <c r="AL487" s="793"/>
      <c r="AM487" s="106"/>
      <c r="AN487" s="80"/>
      <c r="AR487" s="794" t="s">
        <v>275</v>
      </c>
    </row>
    <row r="488" spans="3:44" s="794" customFormat="1" outlineLevel="1">
      <c r="C488" s="794" t="str">
        <f t="shared" si="9"/>
        <v>○</v>
      </c>
      <c r="E488" s="80"/>
      <c r="F488" s="105"/>
      <c r="G488" s="1089" t="s">
        <v>1360</v>
      </c>
      <c r="H488" s="1089"/>
      <c r="I488" s="1089"/>
      <c r="J488" s="1089"/>
      <c r="K488" s="1089"/>
      <c r="L488" s="1089"/>
      <c r="M488" s="1089"/>
      <c r="N488" s="1089"/>
      <c r="O488" s="1089"/>
      <c r="P488" s="1089"/>
      <c r="Q488" s="1089"/>
      <c r="R488" s="1089"/>
      <c r="S488" s="1089"/>
      <c r="T488" s="1089"/>
      <c r="U488" s="1089"/>
      <c r="V488" s="1089"/>
      <c r="W488" s="1089"/>
      <c r="X488" s="1089"/>
      <c r="Y488" s="1089"/>
      <c r="Z488" s="1089"/>
      <c r="AA488" s="1089"/>
      <c r="AB488" s="1089"/>
      <c r="AC488" s="1089"/>
      <c r="AD488" s="1089"/>
      <c r="AE488" s="1089"/>
      <c r="AF488" s="1089"/>
      <c r="AG488" s="1089"/>
      <c r="AH488" s="1089"/>
      <c r="AI488" s="1089"/>
      <c r="AJ488" s="1089"/>
      <c r="AK488" s="1089"/>
      <c r="AL488" s="1089"/>
      <c r="AM488" s="106"/>
      <c r="AN488" s="80"/>
      <c r="AR488" s="794" t="s">
        <v>276</v>
      </c>
    </row>
    <row r="489" spans="3:44" s="794" customFormat="1" outlineLevel="1">
      <c r="C489" s="794" t="str">
        <f t="shared" si="9"/>
        <v>○</v>
      </c>
      <c r="E489" s="80"/>
      <c r="F489" s="105"/>
      <c r="G489" s="1089"/>
      <c r="H489" s="1089"/>
      <c r="I489" s="1089"/>
      <c r="J489" s="1089"/>
      <c r="K489" s="1089"/>
      <c r="L489" s="1089"/>
      <c r="M489" s="1089"/>
      <c r="N489" s="1089"/>
      <c r="O489" s="1089"/>
      <c r="P489" s="1089"/>
      <c r="Q489" s="1089"/>
      <c r="R489" s="1089"/>
      <c r="S489" s="1089"/>
      <c r="T489" s="1089"/>
      <c r="U489" s="1089"/>
      <c r="V489" s="1089"/>
      <c r="W489" s="1089"/>
      <c r="X489" s="1089"/>
      <c r="Y489" s="1089"/>
      <c r="Z489" s="1089"/>
      <c r="AA489" s="1089"/>
      <c r="AB489" s="1089"/>
      <c r="AC489" s="1089"/>
      <c r="AD489" s="1089"/>
      <c r="AE489" s="1089"/>
      <c r="AF489" s="1089"/>
      <c r="AG489" s="1089"/>
      <c r="AH489" s="1089"/>
      <c r="AI489" s="1089"/>
      <c r="AJ489" s="1089"/>
      <c r="AK489" s="1089"/>
      <c r="AL489" s="1089"/>
      <c r="AM489" s="106"/>
      <c r="AN489" s="80"/>
    </row>
    <row r="490" spans="3:44" outlineLevel="1">
      <c r="C490" t="str">
        <f t="shared" si="9"/>
        <v>○</v>
      </c>
      <c r="E490" s="80"/>
      <c r="F490" s="105"/>
      <c r="G490" s="33" t="s">
        <v>1357</v>
      </c>
      <c r="H490" s="88"/>
      <c r="I490" s="88"/>
      <c r="J490" s="88"/>
      <c r="K490" s="88"/>
      <c r="L490" s="88"/>
      <c r="M490" s="88"/>
      <c r="N490" s="88"/>
      <c r="O490" s="88"/>
      <c r="P490" s="88"/>
      <c r="Q490" s="88"/>
      <c r="R490" s="88"/>
      <c r="S490" s="88"/>
      <c r="T490" s="88"/>
      <c r="U490" s="88"/>
      <c r="V490" s="88"/>
      <c r="W490" s="88"/>
      <c r="X490" s="88"/>
      <c r="Y490" s="88"/>
      <c r="Z490" s="88"/>
      <c r="AA490" s="88"/>
      <c r="AB490" s="88"/>
      <c r="AC490" s="88"/>
      <c r="AD490" s="88"/>
      <c r="AE490" s="88"/>
      <c r="AF490" s="88"/>
      <c r="AG490" s="88"/>
      <c r="AH490" s="88"/>
      <c r="AI490" s="88"/>
      <c r="AJ490" s="88"/>
      <c r="AK490" s="88"/>
      <c r="AL490" s="88"/>
      <c r="AM490" s="106"/>
      <c r="AN490" s="80"/>
    </row>
    <row r="491" spans="3:44" outlineLevel="1">
      <c r="C491" t="str">
        <f t="shared" si="9"/>
        <v>○</v>
      </c>
      <c r="E491" s="80"/>
      <c r="F491" s="105"/>
      <c r="G491" s="1089" t="s">
        <v>254</v>
      </c>
      <c r="H491" s="1089"/>
      <c r="I491" s="1089"/>
      <c r="J491" s="1089"/>
      <c r="K491" s="1089"/>
      <c r="L491" s="1089"/>
      <c r="M491" s="1089"/>
      <c r="N491" s="1089"/>
      <c r="O491" s="1089"/>
      <c r="P491" s="1089"/>
      <c r="Q491" s="1089"/>
      <c r="R491" s="1089"/>
      <c r="S491" s="1089"/>
      <c r="T491" s="1089"/>
      <c r="U491" s="1089"/>
      <c r="V491" s="1089"/>
      <c r="W491" s="1089"/>
      <c r="X491" s="1089"/>
      <c r="Y491" s="1089"/>
      <c r="Z491" s="1089"/>
      <c r="AA491" s="1089"/>
      <c r="AB491" s="1089"/>
      <c r="AC491" s="1089"/>
      <c r="AD491" s="1089"/>
      <c r="AE491" s="1089"/>
      <c r="AF491" s="1089"/>
      <c r="AG491" s="1089"/>
      <c r="AH491" s="1089"/>
      <c r="AI491" s="1089"/>
      <c r="AJ491" s="1089"/>
      <c r="AK491" s="1089"/>
      <c r="AL491" s="1089"/>
      <c r="AM491" s="106"/>
      <c r="AN491" s="80"/>
    </row>
    <row r="492" spans="3:44" outlineLevel="1">
      <c r="C492" t="str">
        <f t="shared" si="9"/>
        <v>○</v>
      </c>
      <c r="E492" s="80"/>
      <c r="F492" s="105"/>
      <c r="G492" s="1089"/>
      <c r="H492" s="1089"/>
      <c r="I492" s="1089"/>
      <c r="J492" s="1089"/>
      <c r="K492" s="1089"/>
      <c r="L492" s="1089"/>
      <c r="M492" s="1089"/>
      <c r="N492" s="1089"/>
      <c r="O492" s="1089"/>
      <c r="P492" s="1089"/>
      <c r="Q492" s="1089"/>
      <c r="R492" s="1089"/>
      <c r="S492" s="1089"/>
      <c r="T492" s="1089"/>
      <c r="U492" s="1089"/>
      <c r="V492" s="1089"/>
      <c r="W492" s="1089"/>
      <c r="X492" s="1089"/>
      <c r="Y492" s="1089"/>
      <c r="Z492" s="1089"/>
      <c r="AA492" s="1089"/>
      <c r="AB492" s="1089"/>
      <c r="AC492" s="1089"/>
      <c r="AD492" s="1089"/>
      <c r="AE492" s="1089"/>
      <c r="AF492" s="1089"/>
      <c r="AG492" s="1089"/>
      <c r="AH492" s="1089"/>
      <c r="AI492" s="1089"/>
      <c r="AJ492" s="1089"/>
      <c r="AK492" s="1089"/>
      <c r="AL492" s="1089"/>
      <c r="AM492" s="106"/>
      <c r="AN492" s="80"/>
    </row>
    <row r="493" spans="3:44" s="655" customFormat="1" outlineLevel="1">
      <c r="C493" s="655" t="str">
        <f t="shared" si="9"/>
        <v>○</v>
      </c>
      <c r="E493" s="80"/>
      <c r="F493" s="105"/>
      <c r="G493" s="33" t="s">
        <v>1358</v>
      </c>
      <c r="I493" s="88"/>
      <c r="J493" s="88"/>
      <c r="K493" s="88"/>
      <c r="L493" s="88"/>
      <c r="M493" s="88"/>
      <c r="N493" s="88"/>
      <c r="O493" s="88"/>
      <c r="P493" s="88"/>
      <c r="Q493" s="88"/>
      <c r="R493" s="88"/>
      <c r="S493" s="88"/>
      <c r="T493" s="88"/>
      <c r="U493" s="88"/>
      <c r="V493" s="88"/>
      <c r="W493" s="88"/>
      <c r="X493" s="88"/>
      <c r="Y493" s="88"/>
      <c r="Z493" s="88"/>
      <c r="AA493" s="88"/>
      <c r="AB493" s="88"/>
      <c r="AC493" s="88"/>
      <c r="AD493" s="88"/>
      <c r="AE493" s="88"/>
      <c r="AF493" s="88"/>
      <c r="AG493" s="88"/>
      <c r="AH493" s="88"/>
      <c r="AI493" s="88"/>
      <c r="AJ493" s="88"/>
      <c r="AK493" s="88"/>
      <c r="AL493" s="88"/>
      <c r="AM493" s="106"/>
      <c r="AN493" s="80"/>
    </row>
    <row r="494" spans="3:44" s="655" customFormat="1" outlineLevel="1">
      <c r="C494" s="655" t="str">
        <f t="shared" si="9"/>
        <v>○</v>
      </c>
      <c r="E494" s="80"/>
      <c r="F494" s="105"/>
      <c r="G494" s="86" t="s">
        <v>1091</v>
      </c>
      <c r="H494" s="88"/>
      <c r="I494" s="88"/>
      <c r="J494" s="88"/>
      <c r="K494" s="88"/>
      <c r="L494" s="88"/>
      <c r="M494" s="88"/>
      <c r="N494" s="88"/>
      <c r="O494" s="88"/>
      <c r="P494" s="88"/>
      <c r="Q494" s="88"/>
      <c r="R494" s="88"/>
      <c r="S494" s="88"/>
      <c r="T494" s="88"/>
      <c r="U494" s="88"/>
      <c r="V494" s="88"/>
      <c r="W494" s="88"/>
      <c r="X494" s="88"/>
      <c r="Y494" s="88"/>
      <c r="Z494" s="88"/>
      <c r="AA494" s="88"/>
      <c r="AB494" s="88"/>
      <c r="AC494" s="88"/>
      <c r="AD494" s="88"/>
      <c r="AE494" s="88"/>
      <c r="AF494" s="88"/>
      <c r="AG494" s="88"/>
      <c r="AH494" s="88"/>
      <c r="AI494" s="88"/>
      <c r="AJ494" s="88"/>
      <c r="AK494" s="88"/>
      <c r="AL494" s="88"/>
      <c r="AM494" s="106"/>
      <c r="AN494" s="80"/>
    </row>
    <row r="495" spans="3:44" s="655" customFormat="1" outlineLevel="1">
      <c r="C495" s="655" t="str">
        <f t="shared" si="9"/>
        <v>○</v>
      </c>
      <c r="E495" s="80"/>
      <c r="F495" s="105"/>
      <c r="G495" s="1164" t="s">
        <v>1205</v>
      </c>
      <c r="H495" s="1165"/>
      <c r="I495" s="1165"/>
      <c r="J495" s="1165"/>
      <c r="K495" s="1165"/>
      <c r="L495" s="1165"/>
      <c r="M495" s="1165"/>
      <c r="N495" s="1165"/>
      <c r="O495" s="1165"/>
      <c r="P495" s="1165"/>
      <c r="Q495" s="1165"/>
      <c r="R495" s="1165"/>
      <c r="S495" s="1165"/>
      <c r="T495" s="1165"/>
      <c r="U495" s="1165"/>
      <c r="V495" s="1165"/>
      <c r="W495" s="1165"/>
      <c r="X495" s="1165"/>
      <c r="Y495" s="1165"/>
      <c r="Z495" s="1165"/>
      <c r="AA495" s="1165"/>
      <c r="AB495" s="1165"/>
      <c r="AC495" s="1165"/>
      <c r="AD495" s="1165"/>
      <c r="AE495" s="1165"/>
      <c r="AF495" s="1165"/>
      <c r="AG495" s="1165"/>
      <c r="AH495" s="1165"/>
      <c r="AI495" s="1165"/>
      <c r="AJ495" s="1165"/>
      <c r="AK495" s="1165"/>
      <c r="AL495" s="1165"/>
      <c r="AM495" s="106"/>
      <c r="AN495" s="80"/>
    </row>
    <row r="496" spans="3:44" s="655" customFormat="1" outlineLevel="1">
      <c r="C496" s="655" t="str">
        <f t="shared" si="9"/>
        <v>○</v>
      </c>
      <c r="E496" s="80"/>
      <c r="F496" s="105"/>
      <c r="G496" s="1165"/>
      <c r="H496" s="1165"/>
      <c r="I496" s="1165"/>
      <c r="J496" s="1165"/>
      <c r="K496" s="1165"/>
      <c r="L496" s="1165"/>
      <c r="M496" s="1165"/>
      <c r="N496" s="1165"/>
      <c r="O496" s="1165"/>
      <c r="P496" s="1165"/>
      <c r="Q496" s="1165"/>
      <c r="R496" s="1165"/>
      <c r="S496" s="1165"/>
      <c r="T496" s="1165"/>
      <c r="U496" s="1165"/>
      <c r="V496" s="1165"/>
      <c r="W496" s="1165"/>
      <c r="X496" s="1165"/>
      <c r="Y496" s="1165"/>
      <c r="Z496" s="1165"/>
      <c r="AA496" s="1165"/>
      <c r="AB496" s="1165"/>
      <c r="AC496" s="1165"/>
      <c r="AD496" s="1165"/>
      <c r="AE496" s="1165"/>
      <c r="AF496" s="1165"/>
      <c r="AG496" s="1165"/>
      <c r="AH496" s="1165"/>
      <c r="AI496" s="1165"/>
      <c r="AJ496" s="1165"/>
      <c r="AK496" s="1165"/>
      <c r="AL496" s="1165"/>
      <c r="AM496" s="106"/>
      <c r="AN496" s="80"/>
    </row>
    <row r="497" spans="3:40" s="655" customFormat="1" outlineLevel="1">
      <c r="C497" s="655" t="str">
        <f t="shared" si="9"/>
        <v>○</v>
      </c>
      <c r="E497" s="80"/>
      <c r="F497" s="105"/>
      <c r="G497" s="1165"/>
      <c r="H497" s="1165"/>
      <c r="I497" s="1165"/>
      <c r="J497" s="1165"/>
      <c r="K497" s="1165"/>
      <c r="L497" s="1165"/>
      <c r="M497" s="1165"/>
      <c r="N497" s="1165"/>
      <c r="O497" s="1165"/>
      <c r="P497" s="1165"/>
      <c r="Q497" s="1165"/>
      <c r="R497" s="1165"/>
      <c r="S497" s="1165"/>
      <c r="T497" s="1165"/>
      <c r="U497" s="1165"/>
      <c r="V497" s="1165"/>
      <c r="W497" s="1165"/>
      <c r="X497" s="1165"/>
      <c r="Y497" s="1165"/>
      <c r="Z497" s="1165"/>
      <c r="AA497" s="1165"/>
      <c r="AB497" s="1165"/>
      <c r="AC497" s="1165"/>
      <c r="AD497" s="1165"/>
      <c r="AE497" s="1165"/>
      <c r="AF497" s="1165"/>
      <c r="AG497" s="1165"/>
      <c r="AH497" s="1165"/>
      <c r="AI497" s="1165"/>
      <c r="AJ497" s="1165"/>
      <c r="AK497" s="1165"/>
      <c r="AL497" s="1165"/>
      <c r="AM497" s="106"/>
      <c r="AN497" s="80"/>
    </row>
    <row r="498" spans="3:40" s="655" customFormat="1" outlineLevel="1">
      <c r="C498" s="655" t="str">
        <f t="shared" si="9"/>
        <v>○</v>
      </c>
      <c r="E498" s="80"/>
      <c r="F498" s="105"/>
      <c r="G498" s="1165"/>
      <c r="H498" s="1165"/>
      <c r="I498" s="1165"/>
      <c r="J498" s="1165"/>
      <c r="K498" s="1165"/>
      <c r="L498" s="1165"/>
      <c r="M498" s="1165"/>
      <c r="N498" s="1165"/>
      <c r="O498" s="1165"/>
      <c r="P498" s="1165"/>
      <c r="Q498" s="1165"/>
      <c r="R498" s="1165"/>
      <c r="S498" s="1165"/>
      <c r="T498" s="1165"/>
      <c r="U498" s="1165"/>
      <c r="V498" s="1165"/>
      <c r="W498" s="1165"/>
      <c r="X498" s="1165"/>
      <c r="Y498" s="1165"/>
      <c r="Z498" s="1165"/>
      <c r="AA498" s="1165"/>
      <c r="AB498" s="1165"/>
      <c r="AC498" s="1165"/>
      <c r="AD498" s="1165"/>
      <c r="AE498" s="1165"/>
      <c r="AF498" s="1165"/>
      <c r="AG498" s="1165"/>
      <c r="AH498" s="1165"/>
      <c r="AI498" s="1165"/>
      <c r="AJ498" s="1165"/>
      <c r="AK498" s="1165"/>
      <c r="AL498" s="1165"/>
      <c r="AM498" s="106"/>
      <c r="AN498" s="80"/>
    </row>
    <row r="499" spans="3:40" s="655" customFormat="1" outlineLevel="1">
      <c r="C499" s="655" t="str">
        <f t="shared" si="9"/>
        <v>○</v>
      </c>
      <c r="E499" s="80"/>
      <c r="F499" s="105"/>
      <c r="G499" s="1165"/>
      <c r="H499" s="1165"/>
      <c r="I499" s="1165"/>
      <c r="J499" s="1165"/>
      <c r="K499" s="1165"/>
      <c r="L499" s="1165"/>
      <c r="M499" s="1165"/>
      <c r="N499" s="1165"/>
      <c r="O499" s="1165"/>
      <c r="P499" s="1165"/>
      <c r="Q499" s="1165"/>
      <c r="R499" s="1165"/>
      <c r="S499" s="1165"/>
      <c r="T499" s="1165"/>
      <c r="U499" s="1165"/>
      <c r="V499" s="1165"/>
      <c r="W499" s="1165"/>
      <c r="X499" s="1165"/>
      <c r="Y499" s="1165"/>
      <c r="Z499" s="1165"/>
      <c r="AA499" s="1165"/>
      <c r="AB499" s="1165"/>
      <c r="AC499" s="1165"/>
      <c r="AD499" s="1165"/>
      <c r="AE499" s="1165"/>
      <c r="AF499" s="1165"/>
      <c r="AG499" s="1165"/>
      <c r="AH499" s="1165"/>
      <c r="AI499" s="1165"/>
      <c r="AJ499" s="1165"/>
      <c r="AK499" s="1165"/>
      <c r="AL499" s="1165"/>
      <c r="AM499" s="106"/>
      <c r="AN499" s="80"/>
    </row>
    <row r="500" spans="3:40" s="655" customFormat="1" outlineLevel="1">
      <c r="C500" s="655" t="str">
        <f t="shared" si="9"/>
        <v>○</v>
      </c>
      <c r="E500" s="80"/>
      <c r="F500" s="105"/>
      <c r="G500" s="1165"/>
      <c r="H500" s="1165"/>
      <c r="I500" s="1165"/>
      <c r="J500" s="1165"/>
      <c r="K500" s="1165"/>
      <c r="L500" s="1165"/>
      <c r="M500" s="1165"/>
      <c r="N500" s="1165"/>
      <c r="O500" s="1165"/>
      <c r="P500" s="1165"/>
      <c r="Q500" s="1165"/>
      <c r="R500" s="1165"/>
      <c r="S500" s="1165"/>
      <c r="T500" s="1165"/>
      <c r="U500" s="1165"/>
      <c r="V500" s="1165"/>
      <c r="W500" s="1165"/>
      <c r="X500" s="1165"/>
      <c r="Y500" s="1165"/>
      <c r="Z500" s="1165"/>
      <c r="AA500" s="1165"/>
      <c r="AB500" s="1165"/>
      <c r="AC500" s="1165"/>
      <c r="AD500" s="1165"/>
      <c r="AE500" s="1165"/>
      <c r="AF500" s="1165"/>
      <c r="AG500" s="1165"/>
      <c r="AH500" s="1165"/>
      <c r="AI500" s="1165"/>
      <c r="AJ500" s="1165"/>
      <c r="AK500" s="1165"/>
      <c r="AL500" s="1165"/>
      <c r="AM500" s="106"/>
      <c r="AN500" s="80"/>
    </row>
    <row r="501" spans="3:40" s="655" customFormat="1" outlineLevel="1">
      <c r="C501" s="655" t="str">
        <f t="shared" si="9"/>
        <v>○</v>
      </c>
      <c r="E501" s="80"/>
      <c r="F501" s="105"/>
      <c r="G501" s="1165"/>
      <c r="H501" s="1165"/>
      <c r="I501" s="1165"/>
      <c r="J501" s="1165"/>
      <c r="K501" s="1165"/>
      <c r="L501" s="1165"/>
      <c r="M501" s="1165"/>
      <c r="N501" s="1165"/>
      <c r="O501" s="1165"/>
      <c r="P501" s="1165"/>
      <c r="Q501" s="1165"/>
      <c r="R501" s="1165"/>
      <c r="S501" s="1165"/>
      <c r="T501" s="1165"/>
      <c r="U501" s="1165"/>
      <c r="V501" s="1165"/>
      <c r="W501" s="1165"/>
      <c r="X501" s="1165"/>
      <c r="Y501" s="1165"/>
      <c r="Z501" s="1165"/>
      <c r="AA501" s="1165"/>
      <c r="AB501" s="1165"/>
      <c r="AC501" s="1165"/>
      <c r="AD501" s="1165"/>
      <c r="AE501" s="1165"/>
      <c r="AF501" s="1165"/>
      <c r="AG501" s="1165"/>
      <c r="AH501" s="1165"/>
      <c r="AI501" s="1165"/>
      <c r="AJ501" s="1165"/>
      <c r="AK501" s="1165"/>
      <c r="AL501" s="1165"/>
      <c r="AM501" s="106"/>
      <c r="AN501" s="80"/>
    </row>
    <row r="502" spans="3:40" s="655" customFormat="1" outlineLevel="1">
      <c r="C502" s="655" t="str">
        <f t="shared" si="9"/>
        <v>○</v>
      </c>
      <c r="E502" s="80"/>
      <c r="F502" s="105"/>
      <c r="G502" s="1165"/>
      <c r="H502" s="1165"/>
      <c r="I502" s="1165"/>
      <c r="J502" s="1165"/>
      <c r="K502" s="1165"/>
      <c r="L502" s="1165"/>
      <c r="M502" s="1165"/>
      <c r="N502" s="1165"/>
      <c r="O502" s="1165"/>
      <c r="P502" s="1165"/>
      <c r="Q502" s="1165"/>
      <c r="R502" s="1165"/>
      <c r="S502" s="1165"/>
      <c r="T502" s="1165"/>
      <c r="U502" s="1165"/>
      <c r="V502" s="1165"/>
      <c r="W502" s="1165"/>
      <c r="X502" s="1165"/>
      <c r="Y502" s="1165"/>
      <c r="Z502" s="1165"/>
      <c r="AA502" s="1165"/>
      <c r="AB502" s="1165"/>
      <c r="AC502" s="1165"/>
      <c r="AD502" s="1165"/>
      <c r="AE502" s="1165"/>
      <c r="AF502" s="1165"/>
      <c r="AG502" s="1165"/>
      <c r="AH502" s="1165"/>
      <c r="AI502" s="1165"/>
      <c r="AJ502" s="1165"/>
      <c r="AK502" s="1165"/>
      <c r="AL502" s="1165"/>
      <c r="AM502" s="106"/>
      <c r="AN502" s="80"/>
    </row>
    <row r="503" spans="3:40" s="655" customFormat="1" outlineLevel="1">
      <c r="C503" s="655" t="str">
        <f t="shared" si="9"/>
        <v>○</v>
      </c>
      <c r="E503" s="80"/>
      <c r="F503" s="105"/>
      <c r="G503" s="1165"/>
      <c r="H503" s="1165"/>
      <c r="I503" s="1165"/>
      <c r="J503" s="1165"/>
      <c r="K503" s="1165"/>
      <c r="L503" s="1165"/>
      <c r="M503" s="1165"/>
      <c r="N503" s="1165"/>
      <c r="O503" s="1165"/>
      <c r="P503" s="1165"/>
      <c r="Q503" s="1165"/>
      <c r="R503" s="1165"/>
      <c r="S503" s="1165"/>
      <c r="T503" s="1165"/>
      <c r="U503" s="1165"/>
      <c r="V503" s="1165"/>
      <c r="W503" s="1165"/>
      <c r="X503" s="1165"/>
      <c r="Y503" s="1165"/>
      <c r="Z503" s="1165"/>
      <c r="AA503" s="1165"/>
      <c r="AB503" s="1165"/>
      <c r="AC503" s="1165"/>
      <c r="AD503" s="1165"/>
      <c r="AE503" s="1165"/>
      <c r="AF503" s="1165"/>
      <c r="AG503" s="1165"/>
      <c r="AH503" s="1165"/>
      <c r="AI503" s="1165"/>
      <c r="AJ503" s="1165"/>
      <c r="AK503" s="1165"/>
      <c r="AL503" s="1165"/>
      <c r="AM503" s="106"/>
      <c r="AN503" s="80"/>
    </row>
    <row r="504" spans="3:40" s="736" customFormat="1" outlineLevel="1">
      <c r="C504" s="736" t="str">
        <f t="shared" si="9"/>
        <v>○</v>
      </c>
      <c r="E504" s="80"/>
      <c r="F504" s="105"/>
      <c r="G504" s="1165"/>
      <c r="H504" s="1165"/>
      <c r="I504" s="1165"/>
      <c r="J504" s="1165"/>
      <c r="K504" s="1165"/>
      <c r="L504" s="1165"/>
      <c r="M504" s="1165"/>
      <c r="N504" s="1165"/>
      <c r="O504" s="1165"/>
      <c r="P504" s="1165"/>
      <c r="Q504" s="1165"/>
      <c r="R504" s="1165"/>
      <c r="S504" s="1165"/>
      <c r="T504" s="1165"/>
      <c r="U504" s="1165"/>
      <c r="V504" s="1165"/>
      <c r="W504" s="1165"/>
      <c r="X504" s="1165"/>
      <c r="Y504" s="1165"/>
      <c r="Z504" s="1165"/>
      <c r="AA504" s="1165"/>
      <c r="AB504" s="1165"/>
      <c r="AC504" s="1165"/>
      <c r="AD504" s="1165"/>
      <c r="AE504" s="1165"/>
      <c r="AF504" s="1165"/>
      <c r="AG504" s="1165"/>
      <c r="AH504" s="1165"/>
      <c r="AI504" s="1165"/>
      <c r="AJ504" s="1165"/>
      <c r="AK504" s="1165"/>
      <c r="AL504" s="1165"/>
      <c r="AM504" s="106"/>
      <c r="AN504" s="80"/>
    </row>
    <row r="505" spans="3:40" ht="33" customHeight="1" outlineLevel="1">
      <c r="C505" t="str">
        <f t="shared" si="9"/>
        <v>○</v>
      </c>
      <c r="E505" s="80"/>
      <c r="F505" s="107"/>
      <c r="G505" s="1166"/>
      <c r="H505" s="1166"/>
      <c r="I505" s="1166"/>
      <c r="J505" s="1166"/>
      <c r="K505" s="1166"/>
      <c r="L505" s="1166"/>
      <c r="M505" s="1166"/>
      <c r="N505" s="1166"/>
      <c r="O505" s="1166"/>
      <c r="P505" s="1166"/>
      <c r="Q505" s="1166"/>
      <c r="R505" s="1166"/>
      <c r="S505" s="1166"/>
      <c r="T505" s="1166"/>
      <c r="U505" s="1166"/>
      <c r="V505" s="1166"/>
      <c r="W505" s="1166"/>
      <c r="X505" s="1166"/>
      <c r="Y505" s="1166"/>
      <c r="Z505" s="1166"/>
      <c r="AA505" s="1166"/>
      <c r="AB505" s="1166"/>
      <c r="AC505" s="1166"/>
      <c r="AD505" s="1166"/>
      <c r="AE505" s="1166"/>
      <c r="AF505" s="1166"/>
      <c r="AG505" s="1166"/>
      <c r="AH505" s="1166"/>
      <c r="AI505" s="1166"/>
      <c r="AJ505" s="1166"/>
      <c r="AK505" s="1166"/>
      <c r="AL505" s="1166"/>
      <c r="AM505" s="109"/>
      <c r="AN505" s="80"/>
    </row>
    <row r="506" spans="3:40" outlineLevel="1">
      <c r="C506" t="str">
        <f t="shared" si="9"/>
        <v>○</v>
      </c>
      <c r="E506" s="80"/>
      <c r="F506" s="105"/>
      <c r="G506" s="33" t="s">
        <v>1102</v>
      </c>
      <c r="H506" s="88"/>
      <c r="I506" s="88"/>
      <c r="J506" s="88"/>
      <c r="K506" s="88"/>
      <c r="L506" s="88"/>
      <c r="M506" s="88"/>
      <c r="N506" s="88"/>
      <c r="O506" s="88"/>
      <c r="P506" s="88"/>
      <c r="Q506" s="88"/>
      <c r="R506" s="88"/>
      <c r="S506" s="88"/>
      <c r="T506" s="88"/>
      <c r="U506" s="88"/>
      <c r="V506" s="88"/>
      <c r="W506" s="88"/>
      <c r="X506" s="88"/>
      <c r="Y506" s="88"/>
      <c r="Z506" s="88"/>
      <c r="AA506" s="88"/>
      <c r="AB506" s="88"/>
      <c r="AC506" s="88"/>
      <c r="AD506" s="88"/>
      <c r="AE506" s="88"/>
      <c r="AF506" s="88"/>
      <c r="AG506" s="88"/>
      <c r="AH506" s="88"/>
      <c r="AI506" s="88"/>
      <c r="AJ506" s="88"/>
      <c r="AK506" s="88"/>
      <c r="AL506" s="88"/>
      <c r="AM506" s="106"/>
      <c r="AN506" s="80"/>
    </row>
    <row r="507" spans="3:40" outlineLevel="1">
      <c r="C507" t="str">
        <f t="shared" si="9"/>
        <v>○</v>
      </c>
      <c r="E507" s="80"/>
      <c r="F507" s="105"/>
      <c r="G507" s="88"/>
      <c r="H507" s="110" t="s">
        <v>255</v>
      </c>
      <c r="I507" s="88" t="s">
        <v>256</v>
      </c>
      <c r="J507" s="88"/>
      <c r="K507" s="88"/>
      <c r="L507" s="88"/>
      <c r="M507" s="88"/>
      <c r="N507" s="88"/>
      <c r="O507" s="1032" t="str">
        <f>L480</f>
        <v>「発進立坑築造時の資機材搬出入」における「安全管理（労働災害の防止）」について</v>
      </c>
      <c r="P507" s="1032"/>
      <c r="Q507" s="1032"/>
      <c r="R507" s="1032"/>
      <c r="S507" s="1032"/>
      <c r="T507" s="1032"/>
      <c r="U507" s="1032"/>
      <c r="V507" s="1032"/>
      <c r="W507" s="1032"/>
      <c r="X507" s="1032"/>
      <c r="Y507" s="1032"/>
      <c r="Z507" s="1032"/>
      <c r="AA507" s="1032"/>
      <c r="AB507" s="1032"/>
      <c r="AC507" s="1032"/>
      <c r="AD507" s="1032"/>
      <c r="AE507" s="1032"/>
      <c r="AF507" s="1032"/>
      <c r="AG507" s="1032"/>
      <c r="AH507" s="1032"/>
      <c r="AI507" s="1032"/>
      <c r="AJ507" s="1032"/>
      <c r="AK507" s="1032"/>
      <c r="AL507" s="1032"/>
      <c r="AM507" s="106"/>
      <c r="AN507" s="80"/>
    </row>
    <row r="508" spans="3:40" outlineLevel="1">
      <c r="C508" t="str">
        <f t="shared" si="9"/>
        <v>○</v>
      </c>
      <c r="E508" s="80"/>
      <c r="F508" s="105"/>
      <c r="G508" s="88"/>
      <c r="H508" s="88"/>
      <c r="I508" s="88" t="s">
        <v>257</v>
      </c>
      <c r="J508" s="88"/>
      <c r="K508" s="88"/>
      <c r="L508" s="88"/>
      <c r="M508" s="88"/>
      <c r="N508" s="88"/>
      <c r="O508" s="88"/>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106"/>
      <c r="AN508" s="80"/>
    </row>
    <row r="509" spans="3:40" outlineLevel="1">
      <c r="C509" t="str">
        <f t="shared" si="9"/>
        <v>○</v>
      </c>
      <c r="E509" s="80"/>
      <c r="F509" s="105"/>
      <c r="G509" s="88"/>
      <c r="H509" s="88"/>
      <c r="I509" s="80" t="s">
        <v>258</v>
      </c>
      <c r="J509" s="80" t="s">
        <v>259</v>
      </c>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c r="AL509" s="80"/>
      <c r="AM509" s="106"/>
      <c r="AN509" s="80"/>
    </row>
    <row r="510" spans="3:40" outlineLevel="1">
      <c r="C510" t="str">
        <f t="shared" si="9"/>
        <v>○</v>
      </c>
      <c r="E510" s="80"/>
      <c r="F510" s="105"/>
      <c r="G510" s="88"/>
      <c r="H510" s="88"/>
      <c r="I510" s="80"/>
      <c r="J510" s="110" t="s">
        <v>260</v>
      </c>
      <c r="K510" s="985" t="s">
        <v>261</v>
      </c>
      <c r="L510" s="985"/>
      <c r="M510" s="985"/>
      <c r="N510" s="985"/>
      <c r="O510" s="985"/>
      <c r="P510" s="985"/>
      <c r="Q510" s="985"/>
      <c r="R510" s="985"/>
      <c r="S510" s="985"/>
      <c r="T510" s="985"/>
      <c r="U510" s="985"/>
      <c r="V510" s="985"/>
      <c r="W510" s="985"/>
      <c r="X510" s="985"/>
      <c r="Y510" s="985"/>
      <c r="Z510" s="985"/>
      <c r="AA510" s="985"/>
      <c r="AB510" s="985"/>
      <c r="AC510" s="985"/>
      <c r="AD510" s="985"/>
      <c r="AE510" s="985"/>
      <c r="AF510" s="985"/>
      <c r="AG510" s="985"/>
      <c r="AH510" s="985"/>
      <c r="AI510" s="985"/>
      <c r="AJ510" s="985"/>
      <c r="AK510" s="985"/>
      <c r="AL510" s="985"/>
      <c r="AM510" s="106"/>
      <c r="AN510" s="80"/>
    </row>
    <row r="511" spans="3:40" outlineLevel="1">
      <c r="C511" t="str">
        <f t="shared" si="9"/>
        <v>○</v>
      </c>
      <c r="E511" s="80"/>
      <c r="F511" s="105"/>
      <c r="G511" s="88"/>
      <c r="H511" s="88"/>
      <c r="I511" s="80"/>
      <c r="J511" s="80"/>
      <c r="K511" s="985"/>
      <c r="L511" s="985"/>
      <c r="M511" s="985"/>
      <c r="N511" s="985"/>
      <c r="O511" s="985"/>
      <c r="P511" s="985"/>
      <c r="Q511" s="985"/>
      <c r="R511" s="985"/>
      <c r="S511" s="985"/>
      <c r="T511" s="985"/>
      <c r="U511" s="985"/>
      <c r="V511" s="985"/>
      <c r="W511" s="985"/>
      <c r="X511" s="985"/>
      <c r="Y511" s="985"/>
      <c r="Z511" s="985"/>
      <c r="AA511" s="985"/>
      <c r="AB511" s="985"/>
      <c r="AC511" s="985"/>
      <c r="AD511" s="985"/>
      <c r="AE511" s="985"/>
      <c r="AF511" s="985"/>
      <c r="AG511" s="985"/>
      <c r="AH511" s="985"/>
      <c r="AI511" s="985"/>
      <c r="AJ511" s="985"/>
      <c r="AK511" s="985"/>
      <c r="AL511" s="985"/>
      <c r="AM511" s="106"/>
      <c r="AN511" s="80"/>
    </row>
    <row r="512" spans="3:40" outlineLevel="1">
      <c r="C512" t="str">
        <f t="shared" si="9"/>
        <v>○</v>
      </c>
      <c r="E512" s="80"/>
      <c r="F512" s="105"/>
      <c r="G512" s="88"/>
      <c r="H512" s="88"/>
      <c r="I512" s="80"/>
      <c r="J512" s="110" t="s">
        <v>262</v>
      </c>
      <c r="K512" s="1096" t="s">
        <v>1107</v>
      </c>
      <c r="L512" s="985"/>
      <c r="M512" s="985"/>
      <c r="N512" s="985"/>
      <c r="O512" s="985"/>
      <c r="P512" s="985"/>
      <c r="Q512" s="985"/>
      <c r="R512" s="985"/>
      <c r="S512" s="985"/>
      <c r="T512" s="985"/>
      <c r="U512" s="985"/>
      <c r="V512" s="985"/>
      <c r="W512" s="985"/>
      <c r="X512" s="985"/>
      <c r="Y512" s="985"/>
      <c r="Z512" s="985"/>
      <c r="AA512" s="985"/>
      <c r="AB512" s="985"/>
      <c r="AC512" s="985"/>
      <c r="AD512" s="985"/>
      <c r="AE512" s="985"/>
      <c r="AF512" s="985"/>
      <c r="AG512" s="985"/>
      <c r="AH512" s="985"/>
      <c r="AI512" s="985"/>
      <c r="AJ512" s="985"/>
      <c r="AK512" s="985"/>
      <c r="AL512" s="985"/>
      <c r="AM512" s="106"/>
      <c r="AN512" s="80"/>
    </row>
    <row r="513" spans="3:40" outlineLevel="1">
      <c r="C513" t="str">
        <f t="shared" si="9"/>
        <v>○</v>
      </c>
      <c r="E513" s="80"/>
      <c r="F513" s="105"/>
      <c r="G513" s="88"/>
      <c r="H513" s="88"/>
      <c r="I513" s="80"/>
      <c r="J513" s="110"/>
      <c r="K513" s="985"/>
      <c r="L513" s="985"/>
      <c r="M513" s="985"/>
      <c r="N513" s="985"/>
      <c r="O513" s="985"/>
      <c r="P513" s="985"/>
      <c r="Q513" s="985"/>
      <c r="R513" s="985"/>
      <c r="S513" s="985"/>
      <c r="T513" s="985"/>
      <c r="U513" s="985"/>
      <c r="V513" s="985"/>
      <c r="W513" s="985"/>
      <c r="X513" s="985"/>
      <c r="Y513" s="985"/>
      <c r="Z513" s="985"/>
      <c r="AA513" s="985"/>
      <c r="AB513" s="985"/>
      <c r="AC513" s="985"/>
      <c r="AD513" s="985"/>
      <c r="AE513" s="985"/>
      <c r="AF513" s="985"/>
      <c r="AG513" s="985"/>
      <c r="AH513" s="985"/>
      <c r="AI513" s="985"/>
      <c r="AJ513" s="985"/>
      <c r="AK513" s="985"/>
      <c r="AL513" s="985"/>
      <c r="AM513" s="106"/>
      <c r="AN513" s="80"/>
    </row>
    <row r="514" spans="3:40" outlineLevel="1">
      <c r="C514" t="str">
        <f t="shared" si="9"/>
        <v>○</v>
      </c>
      <c r="E514" s="80"/>
      <c r="F514" s="105"/>
      <c r="G514" s="88"/>
      <c r="H514" s="88"/>
      <c r="I514" s="80"/>
      <c r="J514" s="80"/>
      <c r="K514" s="985"/>
      <c r="L514" s="985"/>
      <c r="M514" s="985"/>
      <c r="N514" s="985"/>
      <c r="O514" s="985"/>
      <c r="P514" s="985"/>
      <c r="Q514" s="985"/>
      <c r="R514" s="985"/>
      <c r="S514" s="985"/>
      <c r="T514" s="985"/>
      <c r="U514" s="985"/>
      <c r="V514" s="985"/>
      <c r="W514" s="985"/>
      <c r="X514" s="985"/>
      <c r="Y514" s="985"/>
      <c r="Z514" s="985"/>
      <c r="AA514" s="985"/>
      <c r="AB514" s="985"/>
      <c r="AC514" s="985"/>
      <c r="AD514" s="985"/>
      <c r="AE514" s="985"/>
      <c r="AF514" s="985"/>
      <c r="AG514" s="985"/>
      <c r="AH514" s="985"/>
      <c r="AI514" s="985"/>
      <c r="AJ514" s="985"/>
      <c r="AK514" s="985"/>
      <c r="AL514" s="985"/>
      <c r="AM514" s="106"/>
      <c r="AN514" s="80"/>
    </row>
    <row r="515" spans="3:40" outlineLevel="1">
      <c r="C515" t="str">
        <f t="shared" si="9"/>
        <v>○</v>
      </c>
      <c r="E515" s="80"/>
      <c r="F515" s="105"/>
      <c r="G515" s="88"/>
      <c r="H515" s="88"/>
      <c r="I515" s="80" t="s">
        <v>263</v>
      </c>
      <c r="J515" s="80" t="s">
        <v>264</v>
      </c>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c r="AL515" s="80"/>
      <c r="AM515" s="106"/>
      <c r="AN515" s="80"/>
    </row>
    <row r="516" spans="3:40" outlineLevel="1">
      <c r="C516" t="str">
        <f t="shared" si="9"/>
        <v>○</v>
      </c>
      <c r="E516" s="80"/>
      <c r="F516" s="105"/>
      <c r="G516" s="88"/>
      <c r="H516" s="88"/>
      <c r="I516" s="80"/>
      <c r="J516" s="110" t="s">
        <v>265</v>
      </c>
      <c r="K516" s="985" t="s">
        <v>266</v>
      </c>
      <c r="L516" s="985"/>
      <c r="M516" s="985"/>
      <c r="N516" s="985"/>
      <c r="O516" s="985"/>
      <c r="P516" s="985"/>
      <c r="Q516" s="985"/>
      <c r="R516" s="985"/>
      <c r="S516" s="985"/>
      <c r="T516" s="985"/>
      <c r="U516" s="985"/>
      <c r="V516" s="985"/>
      <c r="W516" s="985"/>
      <c r="X516" s="985"/>
      <c r="Y516" s="985"/>
      <c r="Z516" s="985"/>
      <c r="AA516" s="985"/>
      <c r="AB516" s="985"/>
      <c r="AC516" s="985"/>
      <c r="AD516" s="985"/>
      <c r="AE516" s="985"/>
      <c r="AF516" s="985"/>
      <c r="AG516" s="985"/>
      <c r="AH516" s="985"/>
      <c r="AI516" s="985"/>
      <c r="AJ516" s="985"/>
      <c r="AK516" s="985"/>
      <c r="AL516" s="985"/>
      <c r="AM516" s="106"/>
      <c r="AN516" s="80"/>
    </row>
    <row r="517" spans="3:40" outlineLevel="1">
      <c r="C517" t="str">
        <f t="shared" si="9"/>
        <v>○</v>
      </c>
      <c r="E517" s="80"/>
      <c r="F517" s="105"/>
      <c r="G517" s="88"/>
      <c r="H517" s="88"/>
      <c r="I517" s="80"/>
      <c r="J517" s="110"/>
      <c r="K517" s="985"/>
      <c r="L517" s="985"/>
      <c r="M517" s="985"/>
      <c r="N517" s="985"/>
      <c r="O517" s="985"/>
      <c r="P517" s="985"/>
      <c r="Q517" s="985"/>
      <c r="R517" s="985"/>
      <c r="S517" s="985"/>
      <c r="T517" s="985"/>
      <c r="U517" s="985"/>
      <c r="V517" s="985"/>
      <c r="W517" s="985"/>
      <c r="X517" s="985"/>
      <c r="Y517" s="985"/>
      <c r="Z517" s="985"/>
      <c r="AA517" s="985"/>
      <c r="AB517" s="985"/>
      <c r="AC517" s="985"/>
      <c r="AD517" s="985"/>
      <c r="AE517" s="985"/>
      <c r="AF517" s="985"/>
      <c r="AG517" s="985"/>
      <c r="AH517" s="985"/>
      <c r="AI517" s="985"/>
      <c r="AJ517" s="985"/>
      <c r="AK517" s="985"/>
      <c r="AL517" s="985"/>
      <c r="AM517" s="106"/>
      <c r="AN517" s="80"/>
    </row>
    <row r="518" spans="3:40" outlineLevel="1">
      <c r="C518" t="str">
        <f t="shared" si="9"/>
        <v>○</v>
      </c>
      <c r="E518" s="80"/>
      <c r="F518" s="105"/>
      <c r="G518" s="88"/>
      <c r="H518" s="88"/>
      <c r="I518" s="80"/>
      <c r="J518" s="80"/>
      <c r="K518" s="985"/>
      <c r="L518" s="985"/>
      <c r="M518" s="985"/>
      <c r="N518" s="985"/>
      <c r="O518" s="985"/>
      <c r="P518" s="985"/>
      <c r="Q518" s="985"/>
      <c r="R518" s="985"/>
      <c r="S518" s="985"/>
      <c r="T518" s="985"/>
      <c r="U518" s="985"/>
      <c r="V518" s="985"/>
      <c r="W518" s="985"/>
      <c r="X518" s="985"/>
      <c r="Y518" s="985"/>
      <c r="Z518" s="985"/>
      <c r="AA518" s="985"/>
      <c r="AB518" s="985"/>
      <c r="AC518" s="985"/>
      <c r="AD518" s="985"/>
      <c r="AE518" s="985"/>
      <c r="AF518" s="985"/>
      <c r="AG518" s="985"/>
      <c r="AH518" s="985"/>
      <c r="AI518" s="985"/>
      <c r="AJ518" s="985"/>
      <c r="AK518" s="985"/>
      <c r="AL518" s="985"/>
      <c r="AM518" s="106"/>
      <c r="AN518" s="80"/>
    </row>
    <row r="519" spans="3:40" outlineLevel="1">
      <c r="C519" t="str">
        <f t="shared" si="9"/>
        <v>○</v>
      </c>
      <c r="E519" s="80"/>
      <c r="F519" s="105"/>
      <c r="G519" s="88"/>
      <c r="H519" s="88"/>
      <c r="I519" s="80"/>
      <c r="J519" s="110" t="s">
        <v>262</v>
      </c>
      <c r="K519" s="1096" t="s">
        <v>1110</v>
      </c>
      <c r="L519" s="985"/>
      <c r="M519" s="985"/>
      <c r="N519" s="985"/>
      <c r="O519" s="985"/>
      <c r="P519" s="985"/>
      <c r="Q519" s="985"/>
      <c r="R519" s="985"/>
      <c r="S519" s="985"/>
      <c r="T519" s="985"/>
      <c r="U519" s="985"/>
      <c r="V519" s="985"/>
      <c r="W519" s="985"/>
      <c r="X519" s="985"/>
      <c r="Y519" s="985"/>
      <c r="Z519" s="985"/>
      <c r="AA519" s="985"/>
      <c r="AB519" s="985"/>
      <c r="AC519" s="985"/>
      <c r="AD519" s="985"/>
      <c r="AE519" s="985"/>
      <c r="AF519" s="985"/>
      <c r="AG519" s="985"/>
      <c r="AH519" s="985"/>
      <c r="AI519" s="985"/>
      <c r="AJ519" s="985"/>
      <c r="AK519" s="985"/>
      <c r="AL519" s="985"/>
      <c r="AM519" s="106"/>
      <c r="AN519" s="80"/>
    </row>
    <row r="520" spans="3:40" outlineLevel="1">
      <c r="C520" t="str">
        <f t="shared" si="9"/>
        <v>○</v>
      </c>
      <c r="E520" s="80"/>
      <c r="F520" s="105"/>
      <c r="G520" s="88"/>
      <c r="H520" s="88"/>
      <c r="I520" s="80"/>
      <c r="J520" s="110"/>
      <c r="K520" s="985"/>
      <c r="L520" s="985"/>
      <c r="M520" s="985"/>
      <c r="N520" s="985"/>
      <c r="O520" s="985"/>
      <c r="P520" s="985"/>
      <c r="Q520" s="985"/>
      <c r="R520" s="985"/>
      <c r="S520" s="985"/>
      <c r="T520" s="985"/>
      <c r="U520" s="985"/>
      <c r="V520" s="985"/>
      <c r="W520" s="985"/>
      <c r="X520" s="985"/>
      <c r="Y520" s="985"/>
      <c r="Z520" s="985"/>
      <c r="AA520" s="985"/>
      <c r="AB520" s="985"/>
      <c r="AC520" s="985"/>
      <c r="AD520" s="985"/>
      <c r="AE520" s="985"/>
      <c r="AF520" s="985"/>
      <c r="AG520" s="985"/>
      <c r="AH520" s="985"/>
      <c r="AI520" s="985"/>
      <c r="AJ520" s="985"/>
      <c r="AK520" s="985"/>
      <c r="AL520" s="985"/>
      <c r="AM520" s="106"/>
      <c r="AN520" s="80"/>
    </row>
    <row r="521" spans="3:40" outlineLevel="1">
      <c r="C521" t="str">
        <f t="shared" si="9"/>
        <v>○</v>
      </c>
      <c r="E521" s="80"/>
      <c r="F521" s="105"/>
      <c r="G521" s="88"/>
      <c r="H521" s="88"/>
      <c r="I521" s="80"/>
      <c r="J521" s="80"/>
      <c r="K521" s="985"/>
      <c r="L521" s="985"/>
      <c r="M521" s="985"/>
      <c r="N521" s="985"/>
      <c r="O521" s="985"/>
      <c r="P521" s="985"/>
      <c r="Q521" s="985"/>
      <c r="R521" s="985"/>
      <c r="S521" s="985"/>
      <c r="T521" s="985"/>
      <c r="U521" s="985"/>
      <c r="V521" s="985"/>
      <c r="W521" s="985"/>
      <c r="X521" s="985"/>
      <c r="Y521" s="985"/>
      <c r="Z521" s="985"/>
      <c r="AA521" s="985"/>
      <c r="AB521" s="985"/>
      <c r="AC521" s="985"/>
      <c r="AD521" s="985"/>
      <c r="AE521" s="985"/>
      <c r="AF521" s="985"/>
      <c r="AG521" s="985"/>
      <c r="AH521" s="985"/>
      <c r="AI521" s="985"/>
      <c r="AJ521" s="985"/>
      <c r="AK521" s="985"/>
      <c r="AL521" s="985"/>
      <c r="AM521" s="106"/>
      <c r="AN521" s="80"/>
    </row>
    <row r="522" spans="3:40" outlineLevel="1">
      <c r="C522" t="str">
        <f t="shared" si="9"/>
        <v>○</v>
      </c>
      <c r="E522" s="80"/>
      <c r="F522" s="105"/>
      <c r="G522" s="88"/>
      <c r="H522" s="88"/>
      <c r="I522" s="80"/>
      <c r="J522" s="110" t="s">
        <v>267</v>
      </c>
      <c r="K522" s="985" t="s">
        <v>1108</v>
      </c>
      <c r="L522" s="985"/>
      <c r="M522" s="985"/>
      <c r="N522" s="985"/>
      <c r="O522" s="985"/>
      <c r="P522" s="985"/>
      <c r="Q522" s="985"/>
      <c r="R522" s="985"/>
      <c r="S522" s="985"/>
      <c r="T522" s="985"/>
      <c r="U522" s="985"/>
      <c r="V522" s="985"/>
      <c r="W522" s="985"/>
      <c r="X522" s="985"/>
      <c r="Y522" s="985"/>
      <c r="Z522" s="985"/>
      <c r="AA522" s="985"/>
      <c r="AB522" s="985"/>
      <c r="AC522" s="985"/>
      <c r="AD522" s="985"/>
      <c r="AE522" s="985"/>
      <c r="AF522" s="985"/>
      <c r="AG522" s="985"/>
      <c r="AH522" s="985"/>
      <c r="AI522" s="985"/>
      <c r="AJ522" s="985"/>
      <c r="AK522" s="985"/>
      <c r="AL522" s="985"/>
      <c r="AM522" s="106"/>
      <c r="AN522" s="80"/>
    </row>
    <row r="523" spans="3:40" outlineLevel="1">
      <c r="C523" t="str">
        <f t="shared" si="9"/>
        <v>○</v>
      </c>
      <c r="E523" s="80"/>
      <c r="F523" s="105"/>
      <c r="G523" s="88"/>
      <c r="H523" s="88"/>
      <c r="I523" s="80"/>
      <c r="J523" s="80"/>
      <c r="K523" s="985"/>
      <c r="L523" s="985"/>
      <c r="M523" s="985"/>
      <c r="N523" s="985"/>
      <c r="O523" s="985"/>
      <c r="P523" s="985"/>
      <c r="Q523" s="985"/>
      <c r="R523" s="985"/>
      <c r="S523" s="985"/>
      <c r="T523" s="985"/>
      <c r="U523" s="985"/>
      <c r="V523" s="985"/>
      <c r="W523" s="985"/>
      <c r="X523" s="985"/>
      <c r="Y523" s="985"/>
      <c r="Z523" s="985"/>
      <c r="AA523" s="985"/>
      <c r="AB523" s="985"/>
      <c r="AC523" s="985"/>
      <c r="AD523" s="985"/>
      <c r="AE523" s="985"/>
      <c r="AF523" s="985"/>
      <c r="AG523" s="985"/>
      <c r="AH523" s="985"/>
      <c r="AI523" s="985"/>
      <c r="AJ523" s="985"/>
      <c r="AK523" s="985"/>
      <c r="AL523" s="985"/>
      <c r="AM523" s="106"/>
      <c r="AN523" s="80"/>
    </row>
    <row r="524" spans="3:40" ht="13.5" customHeight="1" outlineLevel="1">
      <c r="C524" t="str">
        <f t="shared" si="9"/>
        <v>○</v>
      </c>
      <c r="E524" s="80"/>
      <c r="F524" s="105"/>
      <c r="G524" s="88"/>
      <c r="H524" s="110" t="s">
        <v>268</v>
      </c>
      <c r="I524" s="1042" t="s">
        <v>269</v>
      </c>
      <c r="J524" s="1042"/>
      <c r="K524" s="1042"/>
      <c r="L524" s="1042"/>
      <c r="M524" s="1042"/>
      <c r="N524" s="1042"/>
      <c r="O524" s="1042"/>
      <c r="P524" s="1042"/>
      <c r="Q524" s="1042"/>
      <c r="R524" s="1042"/>
      <c r="S524" s="1042"/>
      <c r="T524" s="1042"/>
      <c r="U524" s="1042"/>
      <c r="V524" s="1042"/>
      <c r="W524" s="1042"/>
      <c r="X524" s="1042"/>
      <c r="Y524" s="1042"/>
      <c r="Z524" s="1042"/>
      <c r="AA524" s="1042"/>
      <c r="AB524" s="1042"/>
      <c r="AC524" s="1042"/>
      <c r="AD524" s="1042"/>
      <c r="AE524" s="1042"/>
      <c r="AF524" s="1042"/>
      <c r="AG524" s="1042"/>
      <c r="AH524" s="1042"/>
      <c r="AI524" s="1042"/>
      <c r="AJ524" s="1042"/>
      <c r="AK524" s="1042"/>
      <c r="AL524" s="1042"/>
      <c r="AM524" s="106"/>
      <c r="AN524" s="80"/>
    </row>
    <row r="525" spans="3:40" outlineLevel="1">
      <c r="C525" t="str">
        <f t="shared" si="9"/>
        <v>○</v>
      </c>
      <c r="E525" s="80"/>
      <c r="F525" s="105"/>
      <c r="G525" s="88"/>
      <c r="H525" s="88"/>
      <c r="I525" s="1042"/>
      <c r="J525" s="1042"/>
      <c r="K525" s="1042"/>
      <c r="L525" s="1042"/>
      <c r="M525" s="1042"/>
      <c r="N525" s="1042"/>
      <c r="O525" s="1042"/>
      <c r="P525" s="1042"/>
      <c r="Q525" s="1042"/>
      <c r="R525" s="1042"/>
      <c r="S525" s="1042"/>
      <c r="T525" s="1042"/>
      <c r="U525" s="1042"/>
      <c r="V525" s="1042"/>
      <c r="W525" s="1042"/>
      <c r="X525" s="1042"/>
      <c r="Y525" s="1042"/>
      <c r="Z525" s="1042"/>
      <c r="AA525" s="1042"/>
      <c r="AB525" s="1042"/>
      <c r="AC525" s="1042"/>
      <c r="AD525" s="1042"/>
      <c r="AE525" s="1042"/>
      <c r="AF525" s="1042"/>
      <c r="AG525" s="1042"/>
      <c r="AH525" s="1042"/>
      <c r="AI525" s="1042"/>
      <c r="AJ525" s="1042"/>
      <c r="AK525" s="1042"/>
      <c r="AL525" s="1042"/>
      <c r="AM525" s="106"/>
      <c r="AN525" s="80"/>
    </row>
    <row r="526" spans="3:40" outlineLevel="1">
      <c r="C526" t="str">
        <f t="shared" si="9"/>
        <v>○</v>
      </c>
      <c r="E526" s="80"/>
      <c r="F526" s="105"/>
      <c r="G526" s="88"/>
      <c r="H526" s="88"/>
      <c r="I526" s="88"/>
      <c r="J526" s="88"/>
      <c r="K526" s="88"/>
      <c r="L526" s="88"/>
      <c r="M526" s="88"/>
      <c r="N526" s="88"/>
      <c r="O526" s="88"/>
      <c r="P526" s="88"/>
      <c r="Q526" s="88"/>
      <c r="R526" s="88"/>
      <c r="S526" s="88"/>
      <c r="T526" s="88"/>
      <c r="U526" s="88"/>
      <c r="V526" s="88"/>
      <c r="W526" s="88"/>
      <c r="X526" s="88"/>
      <c r="Y526" s="88"/>
      <c r="Z526" s="88"/>
      <c r="AA526" s="88"/>
      <c r="AB526" s="88"/>
      <c r="AC526" s="88"/>
      <c r="AD526" s="88"/>
      <c r="AE526" s="88"/>
      <c r="AF526" s="88"/>
      <c r="AG526" s="88"/>
      <c r="AH526" s="88"/>
      <c r="AI526" s="88"/>
      <c r="AJ526" s="88"/>
      <c r="AK526" s="88"/>
      <c r="AL526" s="88"/>
      <c r="AM526" s="106"/>
      <c r="AN526" s="80"/>
    </row>
    <row r="527" spans="3:40" outlineLevel="1">
      <c r="C527" t="str">
        <f t="shared" si="9"/>
        <v>○</v>
      </c>
      <c r="E527" s="80"/>
      <c r="F527" s="105"/>
      <c r="G527" s="88"/>
      <c r="H527" s="110" t="s">
        <v>1101</v>
      </c>
      <c r="I527" s="88" t="s">
        <v>237</v>
      </c>
      <c r="J527" s="640"/>
      <c r="K527" s="640"/>
      <c r="L527" s="640"/>
      <c r="M527" s="640"/>
      <c r="N527" s="640"/>
      <c r="O527" s="640"/>
      <c r="P527" s="640"/>
      <c r="Q527" s="640"/>
      <c r="R527" s="640"/>
      <c r="S527" s="640"/>
      <c r="T527" s="640"/>
      <c r="U527" s="640"/>
      <c r="V527" s="640"/>
      <c r="W527" s="640"/>
      <c r="X527" s="640"/>
      <c r="Y527" s="640"/>
      <c r="Z527" s="640"/>
      <c r="AA527" s="640"/>
      <c r="AB527" s="640"/>
      <c r="AC527" s="640"/>
      <c r="AD527" s="640"/>
      <c r="AE527" s="640"/>
      <c r="AF527" s="640"/>
      <c r="AG527" s="640"/>
      <c r="AH527" s="640"/>
      <c r="AI527" s="640"/>
      <c r="AJ527" s="640"/>
      <c r="AK527" s="640"/>
      <c r="AL527" s="640"/>
      <c r="AM527" s="106"/>
      <c r="AN527" s="80"/>
    </row>
    <row r="528" spans="3:40" outlineLevel="1">
      <c r="C528" t="str">
        <f t="shared" si="9"/>
        <v>○</v>
      </c>
      <c r="E528" s="80"/>
      <c r="F528" s="105"/>
      <c r="G528" s="88"/>
      <c r="H528" s="88"/>
      <c r="I528" s="88" t="s">
        <v>104</v>
      </c>
      <c r="J528" s="1042" t="s">
        <v>1100</v>
      </c>
      <c r="K528" s="1091"/>
      <c r="L528" s="1091"/>
      <c r="M528" s="1091"/>
      <c r="N528" s="1091"/>
      <c r="O528" s="1091"/>
      <c r="P528" s="1091"/>
      <c r="Q528" s="1091"/>
      <c r="R528" s="1091"/>
      <c r="S528" s="1091"/>
      <c r="T528" s="1091"/>
      <c r="U528" s="1091"/>
      <c r="V528" s="1091"/>
      <c r="W528" s="1091"/>
      <c r="X528" s="1091"/>
      <c r="Y528" s="1091"/>
      <c r="Z528" s="1091"/>
      <c r="AA528" s="1091"/>
      <c r="AB528" s="1091"/>
      <c r="AC528" s="1091"/>
      <c r="AD528" s="1091"/>
      <c r="AE528" s="1091"/>
      <c r="AF528" s="1091"/>
      <c r="AG528" s="1091"/>
      <c r="AH528" s="1091"/>
      <c r="AI528" s="1091"/>
      <c r="AJ528" s="1091"/>
      <c r="AK528" s="1091"/>
      <c r="AL528" s="1091"/>
      <c r="AM528" s="106"/>
      <c r="AN528" s="80"/>
    </row>
    <row r="529" spans="3:40" outlineLevel="1">
      <c r="C529" t="str">
        <f t="shared" si="9"/>
        <v>○</v>
      </c>
      <c r="E529" s="80"/>
      <c r="F529" s="105"/>
      <c r="G529" s="88"/>
      <c r="H529" s="88"/>
      <c r="I529" s="88"/>
      <c r="J529" s="1091"/>
      <c r="K529" s="1091"/>
      <c r="L529" s="1091"/>
      <c r="M529" s="1091"/>
      <c r="N529" s="1091"/>
      <c r="O529" s="1091"/>
      <c r="P529" s="1091"/>
      <c r="Q529" s="1091"/>
      <c r="R529" s="1091"/>
      <c r="S529" s="1091"/>
      <c r="T529" s="1091"/>
      <c r="U529" s="1091"/>
      <c r="V529" s="1091"/>
      <c r="W529" s="1091"/>
      <c r="X529" s="1091"/>
      <c r="Y529" s="1091"/>
      <c r="Z529" s="1091"/>
      <c r="AA529" s="1091"/>
      <c r="AB529" s="1091"/>
      <c r="AC529" s="1091"/>
      <c r="AD529" s="1091"/>
      <c r="AE529" s="1091"/>
      <c r="AF529" s="1091"/>
      <c r="AG529" s="1091"/>
      <c r="AH529" s="1091"/>
      <c r="AI529" s="1091"/>
      <c r="AJ529" s="1091"/>
      <c r="AK529" s="1091"/>
      <c r="AL529" s="1091"/>
      <c r="AM529" s="106"/>
      <c r="AN529" s="80"/>
    </row>
    <row r="530" spans="3:40" outlineLevel="1">
      <c r="C530" t="str">
        <f t="shared" si="9"/>
        <v>○</v>
      </c>
      <c r="E530" s="80"/>
      <c r="F530" s="105"/>
      <c r="G530" s="88"/>
      <c r="H530" s="110"/>
      <c r="I530" s="88"/>
      <c r="J530" s="1091"/>
      <c r="K530" s="1091"/>
      <c r="L530" s="1091"/>
      <c r="M530" s="1091"/>
      <c r="N530" s="1091"/>
      <c r="O530" s="1091"/>
      <c r="P530" s="1091"/>
      <c r="Q530" s="1091"/>
      <c r="R530" s="1091"/>
      <c r="S530" s="1091"/>
      <c r="T530" s="1091"/>
      <c r="U530" s="1091"/>
      <c r="V530" s="1091"/>
      <c r="W530" s="1091"/>
      <c r="X530" s="1091"/>
      <c r="Y530" s="1091"/>
      <c r="Z530" s="1091"/>
      <c r="AA530" s="1091"/>
      <c r="AB530" s="1091"/>
      <c r="AC530" s="1091"/>
      <c r="AD530" s="1091"/>
      <c r="AE530" s="1091"/>
      <c r="AF530" s="1091"/>
      <c r="AG530" s="1091"/>
      <c r="AH530" s="1091"/>
      <c r="AI530" s="1091"/>
      <c r="AJ530" s="1091"/>
      <c r="AK530" s="1091"/>
      <c r="AL530" s="1091"/>
      <c r="AM530" s="106"/>
      <c r="AN530" s="80"/>
    </row>
    <row r="531" spans="3:40" outlineLevel="1">
      <c r="C531" t="str">
        <f t="shared" si="9"/>
        <v>○</v>
      </c>
      <c r="E531" s="80"/>
      <c r="F531" s="105"/>
      <c r="G531" s="88"/>
      <c r="H531" s="88"/>
      <c r="I531" s="88" t="s">
        <v>105</v>
      </c>
      <c r="J531" s="88" t="s">
        <v>241</v>
      </c>
      <c r="K531" s="640"/>
      <c r="L531" s="640"/>
      <c r="M531" s="640"/>
      <c r="N531" s="640"/>
      <c r="O531" s="640"/>
      <c r="P531" s="640"/>
      <c r="Q531" s="640"/>
      <c r="R531" s="640"/>
      <c r="S531" s="640"/>
      <c r="T531" s="640"/>
      <c r="U531" s="640"/>
      <c r="V531" s="640"/>
      <c r="W531" s="640"/>
      <c r="X531" s="640"/>
      <c r="Y531" s="640"/>
      <c r="Z531" s="640"/>
      <c r="AA531" s="640"/>
      <c r="AB531" s="640"/>
      <c r="AC531" s="640"/>
      <c r="AD531" s="640"/>
      <c r="AE531" s="640"/>
      <c r="AF531" s="640"/>
      <c r="AG531" s="640"/>
      <c r="AH531" s="640"/>
      <c r="AI531" s="640"/>
      <c r="AJ531" s="640"/>
      <c r="AK531" s="640"/>
      <c r="AL531" s="640"/>
      <c r="AM531" s="106"/>
      <c r="AN531" s="80"/>
    </row>
    <row r="532" spans="3:40" outlineLevel="1">
      <c r="C532" t="str">
        <f t="shared" si="9"/>
        <v>○</v>
      </c>
      <c r="E532" s="80"/>
      <c r="F532" s="105"/>
      <c r="G532" s="88"/>
      <c r="H532" s="110"/>
      <c r="I532" s="88"/>
      <c r="J532" s="110" t="s">
        <v>238</v>
      </c>
      <c r="K532" s="1042" t="s">
        <v>271</v>
      </c>
      <c r="L532" s="1042"/>
      <c r="M532" s="1042"/>
      <c r="N532" s="1042"/>
      <c r="O532" s="1042"/>
      <c r="P532" s="1042"/>
      <c r="Q532" s="1042"/>
      <c r="R532" s="1042"/>
      <c r="S532" s="1042"/>
      <c r="T532" s="1042"/>
      <c r="U532" s="1042"/>
      <c r="V532" s="1042"/>
      <c r="W532" s="1042"/>
      <c r="X532" s="1042"/>
      <c r="Y532" s="1042"/>
      <c r="Z532" s="1042"/>
      <c r="AA532" s="1042"/>
      <c r="AB532" s="1042"/>
      <c r="AC532" s="1042"/>
      <c r="AD532" s="1042"/>
      <c r="AE532" s="1042"/>
      <c r="AF532" s="1042"/>
      <c r="AG532" s="1042"/>
      <c r="AH532" s="1042"/>
      <c r="AI532" s="1042"/>
      <c r="AJ532" s="1042"/>
      <c r="AK532" s="1042"/>
      <c r="AL532" s="1042"/>
      <c r="AM532" s="106"/>
      <c r="AN532" s="80"/>
    </row>
    <row r="533" spans="3:40" outlineLevel="1">
      <c r="C533" t="str">
        <f t="shared" si="9"/>
        <v>○</v>
      </c>
      <c r="E533" s="80"/>
      <c r="F533" s="105"/>
      <c r="G533" s="88"/>
      <c r="H533" s="88"/>
      <c r="I533" s="88"/>
      <c r="J533" s="88"/>
      <c r="K533" s="1042"/>
      <c r="L533" s="1042"/>
      <c r="M533" s="1042"/>
      <c r="N533" s="1042"/>
      <c r="O533" s="1042"/>
      <c r="P533" s="1042"/>
      <c r="Q533" s="1042"/>
      <c r="R533" s="1042"/>
      <c r="S533" s="1042"/>
      <c r="T533" s="1042"/>
      <c r="U533" s="1042"/>
      <c r="V533" s="1042"/>
      <c r="W533" s="1042"/>
      <c r="X533" s="1042"/>
      <c r="Y533" s="1042"/>
      <c r="Z533" s="1042"/>
      <c r="AA533" s="1042"/>
      <c r="AB533" s="1042"/>
      <c r="AC533" s="1042"/>
      <c r="AD533" s="1042"/>
      <c r="AE533" s="1042"/>
      <c r="AF533" s="1042"/>
      <c r="AG533" s="1042"/>
      <c r="AH533" s="1042"/>
      <c r="AI533" s="1042"/>
      <c r="AJ533" s="1042"/>
      <c r="AK533" s="1042"/>
      <c r="AL533" s="1042"/>
      <c r="AM533" s="106"/>
      <c r="AN533" s="80"/>
    </row>
    <row r="534" spans="3:40" outlineLevel="1">
      <c r="C534" t="str">
        <f t="shared" si="9"/>
        <v>○</v>
      </c>
      <c r="E534" s="80"/>
      <c r="F534" s="105"/>
      <c r="G534" s="88"/>
      <c r="H534" s="88"/>
      <c r="I534" s="88"/>
      <c r="J534" s="110" t="s">
        <v>239</v>
      </c>
      <c r="K534" s="1042" t="s">
        <v>272</v>
      </c>
      <c r="L534" s="1042"/>
      <c r="M534" s="1042"/>
      <c r="N534" s="1042"/>
      <c r="O534" s="1042"/>
      <c r="P534" s="1042"/>
      <c r="Q534" s="1042"/>
      <c r="R534" s="1042"/>
      <c r="S534" s="1042"/>
      <c r="T534" s="1042"/>
      <c r="U534" s="1042"/>
      <c r="V534" s="1042"/>
      <c r="W534" s="1042"/>
      <c r="X534" s="1042"/>
      <c r="Y534" s="1042"/>
      <c r="Z534" s="1042"/>
      <c r="AA534" s="1042"/>
      <c r="AB534" s="1042"/>
      <c r="AC534" s="1042"/>
      <c r="AD534" s="1042"/>
      <c r="AE534" s="1042"/>
      <c r="AF534" s="1042"/>
      <c r="AG534" s="1042"/>
      <c r="AH534" s="1042"/>
      <c r="AI534" s="1042"/>
      <c r="AJ534" s="1042"/>
      <c r="AK534" s="1042"/>
      <c r="AL534" s="1042"/>
      <c r="AM534" s="106"/>
      <c r="AN534" s="80"/>
    </row>
    <row r="535" spans="3:40" outlineLevel="1">
      <c r="C535" t="str">
        <f t="shared" si="9"/>
        <v>○</v>
      </c>
      <c r="E535" s="80"/>
      <c r="F535" s="105"/>
      <c r="G535" s="88"/>
      <c r="H535" s="88"/>
      <c r="I535" s="88"/>
      <c r="J535" s="110"/>
      <c r="K535" s="1042"/>
      <c r="L535" s="1042"/>
      <c r="M535" s="1042"/>
      <c r="N535" s="1042"/>
      <c r="O535" s="1042"/>
      <c r="P535" s="1042"/>
      <c r="Q535" s="1042"/>
      <c r="R535" s="1042"/>
      <c r="S535" s="1042"/>
      <c r="T535" s="1042"/>
      <c r="U535" s="1042"/>
      <c r="V535" s="1042"/>
      <c r="W535" s="1042"/>
      <c r="X535" s="1042"/>
      <c r="Y535" s="1042"/>
      <c r="Z535" s="1042"/>
      <c r="AA535" s="1042"/>
      <c r="AB535" s="1042"/>
      <c r="AC535" s="1042"/>
      <c r="AD535" s="1042"/>
      <c r="AE535" s="1042"/>
      <c r="AF535" s="1042"/>
      <c r="AG535" s="1042"/>
      <c r="AH535" s="1042"/>
      <c r="AI535" s="1042"/>
      <c r="AJ535" s="1042"/>
      <c r="AK535" s="1042"/>
      <c r="AL535" s="1042"/>
      <c r="AM535" s="106"/>
      <c r="AN535" s="80"/>
    </row>
    <row r="536" spans="3:40" outlineLevel="1">
      <c r="C536" t="str">
        <f t="shared" si="9"/>
        <v>○</v>
      </c>
      <c r="E536" s="80"/>
      <c r="F536" s="105"/>
      <c r="G536" s="88"/>
      <c r="H536" s="88"/>
      <c r="I536" s="88"/>
      <c r="J536" s="88"/>
      <c r="K536" s="1042"/>
      <c r="L536" s="1042"/>
      <c r="M536" s="1042"/>
      <c r="N536" s="1042"/>
      <c r="O536" s="1042"/>
      <c r="P536" s="1042"/>
      <c r="Q536" s="1042"/>
      <c r="R536" s="1042"/>
      <c r="S536" s="1042"/>
      <c r="T536" s="1042"/>
      <c r="U536" s="1042"/>
      <c r="V536" s="1042"/>
      <c r="W536" s="1042"/>
      <c r="X536" s="1042"/>
      <c r="Y536" s="1042"/>
      <c r="Z536" s="1042"/>
      <c r="AA536" s="1042"/>
      <c r="AB536" s="1042"/>
      <c r="AC536" s="1042"/>
      <c r="AD536" s="1042"/>
      <c r="AE536" s="1042"/>
      <c r="AF536" s="1042"/>
      <c r="AG536" s="1042"/>
      <c r="AH536" s="1042"/>
      <c r="AI536" s="1042"/>
      <c r="AJ536" s="1042"/>
      <c r="AK536" s="1042"/>
      <c r="AL536" s="1042"/>
      <c r="AM536" s="106"/>
      <c r="AN536" s="80"/>
    </row>
    <row r="537" spans="3:40" outlineLevel="1">
      <c r="C537" t="str">
        <f t="shared" si="9"/>
        <v>○</v>
      </c>
      <c r="E537" s="80"/>
      <c r="F537" s="105"/>
      <c r="G537" s="88"/>
      <c r="H537" s="88"/>
      <c r="I537" s="88"/>
      <c r="J537" s="88"/>
      <c r="K537" s="1042"/>
      <c r="L537" s="1042"/>
      <c r="M537" s="1042"/>
      <c r="N537" s="1042"/>
      <c r="O537" s="1042"/>
      <c r="P537" s="1042"/>
      <c r="Q537" s="1042"/>
      <c r="R537" s="1042"/>
      <c r="S537" s="1042"/>
      <c r="T537" s="1042"/>
      <c r="U537" s="1042"/>
      <c r="V537" s="1042"/>
      <c r="W537" s="1042"/>
      <c r="X537" s="1042"/>
      <c r="Y537" s="1042"/>
      <c r="Z537" s="1042"/>
      <c r="AA537" s="1042"/>
      <c r="AB537" s="1042"/>
      <c r="AC537" s="1042"/>
      <c r="AD537" s="1042"/>
      <c r="AE537" s="1042"/>
      <c r="AF537" s="1042"/>
      <c r="AG537" s="1042"/>
      <c r="AH537" s="1042"/>
      <c r="AI537" s="1042"/>
      <c r="AJ537" s="1042"/>
      <c r="AK537" s="1042"/>
      <c r="AL537" s="1042"/>
      <c r="AM537" s="106"/>
      <c r="AN537" s="80"/>
    </row>
    <row r="538" spans="3:40" outlineLevel="1">
      <c r="C538" t="str">
        <f t="shared" si="9"/>
        <v>○</v>
      </c>
      <c r="E538" s="80"/>
      <c r="F538" s="105"/>
      <c r="G538" s="88"/>
      <c r="H538" s="88"/>
      <c r="I538" s="88"/>
      <c r="J538" s="110" t="s">
        <v>240</v>
      </c>
      <c r="K538" s="1042" t="s">
        <v>242</v>
      </c>
      <c r="L538" s="1042"/>
      <c r="M538" s="1042"/>
      <c r="N538" s="1042"/>
      <c r="O538" s="1042"/>
      <c r="P538" s="1042"/>
      <c r="Q538" s="1042"/>
      <c r="R538" s="1042"/>
      <c r="S538" s="1042"/>
      <c r="T538" s="1042"/>
      <c r="U538" s="1042"/>
      <c r="V538" s="1042"/>
      <c r="W538" s="1042"/>
      <c r="X538" s="1042"/>
      <c r="Y538" s="1042"/>
      <c r="Z538" s="1042"/>
      <c r="AA538" s="1042"/>
      <c r="AB538" s="1042"/>
      <c r="AC538" s="1042"/>
      <c r="AD538" s="1042"/>
      <c r="AE538" s="1042"/>
      <c r="AF538" s="1042"/>
      <c r="AG538" s="1042"/>
      <c r="AH538" s="1042"/>
      <c r="AI538" s="1042"/>
      <c r="AJ538" s="1042"/>
      <c r="AK538" s="1042"/>
      <c r="AL538" s="1042"/>
      <c r="AM538" s="106"/>
      <c r="AN538" s="80"/>
    </row>
    <row r="539" spans="3:40" outlineLevel="1">
      <c r="C539" t="str">
        <f t="shared" si="9"/>
        <v>○</v>
      </c>
      <c r="E539" s="80"/>
      <c r="F539" s="105"/>
      <c r="G539" s="88"/>
      <c r="H539" s="88"/>
      <c r="I539" s="80"/>
      <c r="J539" s="88"/>
      <c r="K539" s="1042"/>
      <c r="L539" s="1042"/>
      <c r="M539" s="1042"/>
      <c r="N539" s="1042"/>
      <c r="O539" s="1042"/>
      <c r="P539" s="1042"/>
      <c r="Q539" s="1042"/>
      <c r="R539" s="1042"/>
      <c r="S539" s="1042"/>
      <c r="T539" s="1042"/>
      <c r="U539" s="1042"/>
      <c r="V539" s="1042"/>
      <c r="W539" s="1042"/>
      <c r="X539" s="1042"/>
      <c r="Y539" s="1042"/>
      <c r="Z539" s="1042"/>
      <c r="AA539" s="1042"/>
      <c r="AB539" s="1042"/>
      <c r="AC539" s="1042"/>
      <c r="AD539" s="1042"/>
      <c r="AE539" s="1042"/>
      <c r="AF539" s="1042"/>
      <c r="AG539" s="1042"/>
      <c r="AH539" s="1042"/>
      <c r="AI539" s="1042"/>
      <c r="AJ539" s="1042"/>
      <c r="AK539" s="1042"/>
      <c r="AL539" s="1042"/>
      <c r="AM539" s="106"/>
      <c r="AN539" s="80"/>
    </row>
    <row r="540" spans="3:40" outlineLevel="1">
      <c r="C540" t="str">
        <f t="shared" si="9"/>
        <v>○</v>
      </c>
      <c r="E540" s="80"/>
      <c r="F540" s="105"/>
      <c r="G540" s="88"/>
      <c r="H540" s="88"/>
      <c r="I540" s="88"/>
      <c r="J540" s="110" t="s">
        <v>243</v>
      </c>
      <c r="K540" s="1042" t="s">
        <v>1188</v>
      </c>
      <c r="L540" s="1042"/>
      <c r="M540" s="1042"/>
      <c r="N540" s="1042"/>
      <c r="O540" s="1042"/>
      <c r="P540" s="1042"/>
      <c r="Q540" s="1042"/>
      <c r="R540" s="1042"/>
      <c r="S540" s="1042"/>
      <c r="T540" s="1042"/>
      <c r="U540" s="1042"/>
      <c r="V540" s="1042"/>
      <c r="W540" s="1042"/>
      <c r="X540" s="1042"/>
      <c r="Y540" s="1042"/>
      <c r="Z540" s="1042"/>
      <c r="AA540" s="1042"/>
      <c r="AB540" s="1042"/>
      <c r="AC540" s="1042"/>
      <c r="AD540" s="1042"/>
      <c r="AE540" s="1042"/>
      <c r="AF540" s="1042"/>
      <c r="AG540" s="1042"/>
      <c r="AH540" s="1042"/>
      <c r="AI540" s="1042"/>
      <c r="AJ540" s="1042"/>
      <c r="AK540" s="1042"/>
      <c r="AL540" s="1042"/>
      <c r="AM540" s="106"/>
      <c r="AN540" s="80"/>
    </row>
    <row r="541" spans="3:40" ht="13.5" customHeight="1" outlineLevel="1">
      <c r="C541" t="str">
        <f t="shared" si="9"/>
        <v>○</v>
      </c>
      <c r="E541" s="80"/>
      <c r="F541" s="105"/>
      <c r="G541" s="88"/>
      <c r="H541" s="88"/>
      <c r="I541" s="88"/>
      <c r="J541" s="88"/>
      <c r="K541" s="1042"/>
      <c r="L541" s="1042"/>
      <c r="M541" s="1042"/>
      <c r="N541" s="1042"/>
      <c r="O541" s="1042"/>
      <c r="P541" s="1042"/>
      <c r="Q541" s="1042"/>
      <c r="R541" s="1042"/>
      <c r="S541" s="1042"/>
      <c r="T541" s="1042"/>
      <c r="U541" s="1042"/>
      <c r="V541" s="1042"/>
      <c r="W541" s="1042"/>
      <c r="X541" s="1042"/>
      <c r="Y541" s="1042"/>
      <c r="Z541" s="1042"/>
      <c r="AA541" s="1042"/>
      <c r="AB541" s="1042"/>
      <c r="AC541" s="1042"/>
      <c r="AD541" s="1042"/>
      <c r="AE541" s="1042"/>
      <c r="AF541" s="1042"/>
      <c r="AG541" s="1042"/>
      <c r="AH541" s="1042"/>
      <c r="AI541" s="1042"/>
      <c r="AJ541" s="1042"/>
      <c r="AK541" s="1042"/>
      <c r="AL541" s="1042"/>
      <c r="AM541" s="106"/>
      <c r="AN541" s="80"/>
    </row>
    <row r="542" spans="3:40" outlineLevel="1">
      <c r="C542" t="str">
        <f t="shared" si="9"/>
        <v>○</v>
      </c>
      <c r="E542" s="80"/>
      <c r="F542" s="105"/>
      <c r="G542" s="88"/>
      <c r="H542" s="88"/>
      <c r="I542" s="88"/>
      <c r="J542" s="88"/>
      <c r="K542" s="1042"/>
      <c r="L542" s="1042"/>
      <c r="M542" s="1042"/>
      <c r="N542" s="1042"/>
      <c r="O542" s="1042"/>
      <c r="P542" s="1042"/>
      <c r="Q542" s="1042"/>
      <c r="R542" s="1042"/>
      <c r="S542" s="1042"/>
      <c r="T542" s="1042"/>
      <c r="U542" s="1042"/>
      <c r="V542" s="1042"/>
      <c r="W542" s="1042"/>
      <c r="X542" s="1042"/>
      <c r="Y542" s="1042"/>
      <c r="Z542" s="1042"/>
      <c r="AA542" s="1042"/>
      <c r="AB542" s="1042"/>
      <c r="AC542" s="1042"/>
      <c r="AD542" s="1042"/>
      <c r="AE542" s="1042"/>
      <c r="AF542" s="1042"/>
      <c r="AG542" s="1042"/>
      <c r="AH542" s="1042"/>
      <c r="AI542" s="1042"/>
      <c r="AJ542" s="1042"/>
      <c r="AK542" s="1042"/>
      <c r="AL542" s="1042"/>
      <c r="AM542" s="106"/>
      <c r="AN542" s="80"/>
    </row>
    <row r="543" spans="3:40" ht="13.5" customHeight="1" outlineLevel="1">
      <c r="C543" t="str">
        <f t="shared" si="9"/>
        <v>○</v>
      </c>
      <c r="E543" s="80"/>
      <c r="F543" s="105"/>
      <c r="G543" s="88"/>
      <c r="H543" s="88"/>
      <c r="I543" s="88"/>
      <c r="J543" s="110"/>
      <c r="K543" s="1042"/>
      <c r="L543" s="1042"/>
      <c r="M543" s="1042"/>
      <c r="N543" s="1042"/>
      <c r="O543" s="1042"/>
      <c r="P543" s="1042"/>
      <c r="Q543" s="1042"/>
      <c r="R543" s="1042"/>
      <c r="S543" s="1042"/>
      <c r="T543" s="1042"/>
      <c r="U543" s="1042"/>
      <c r="V543" s="1042"/>
      <c r="W543" s="1042"/>
      <c r="X543" s="1042"/>
      <c r="Y543" s="1042"/>
      <c r="Z543" s="1042"/>
      <c r="AA543" s="1042"/>
      <c r="AB543" s="1042"/>
      <c r="AC543" s="1042"/>
      <c r="AD543" s="1042"/>
      <c r="AE543" s="1042"/>
      <c r="AF543" s="1042"/>
      <c r="AG543" s="1042"/>
      <c r="AH543" s="1042"/>
      <c r="AI543" s="1042"/>
      <c r="AJ543" s="1042"/>
      <c r="AK543" s="1042"/>
      <c r="AL543" s="1042"/>
      <c r="AM543" s="106"/>
      <c r="AN543" s="80"/>
    </row>
    <row r="544" spans="3:40" ht="13.5" customHeight="1" outlineLevel="1" thickBot="1">
      <c r="C544" t="str">
        <f t="shared" si="9"/>
        <v>○</v>
      </c>
      <c r="E544" s="80"/>
      <c r="F544" s="107"/>
      <c r="G544" s="108"/>
      <c r="H544" s="108"/>
      <c r="I544" s="108"/>
      <c r="J544" s="657"/>
      <c r="K544" s="656"/>
      <c r="L544" s="656"/>
      <c r="M544" s="656"/>
      <c r="N544" s="656"/>
      <c r="O544" s="656"/>
      <c r="P544" s="656"/>
      <c r="Q544" s="656"/>
      <c r="R544" s="656"/>
      <c r="S544" s="656"/>
      <c r="T544" s="656"/>
      <c r="U544" s="656"/>
      <c r="V544" s="656"/>
      <c r="W544" s="656"/>
      <c r="X544" s="656"/>
      <c r="Y544" s="656"/>
      <c r="Z544" s="656"/>
      <c r="AA544" s="656"/>
      <c r="AB544" s="656"/>
      <c r="AC544" s="656"/>
      <c r="AD544" s="656"/>
      <c r="AE544" s="656"/>
      <c r="AF544" s="656"/>
      <c r="AG544" s="656"/>
      <c r="AH544" s="656"/>
      <c r="AI544" s="656"/>
      <c r="AJ544" s="656"/>
      <c r="AK544" s="656"/>
      <c r="AL544" s="656"/>
      <c r="AM544" s="109"/>
      <c r="AN544" s="80"/>
    </row>
    <row r="545" spans="3:44" ht="14.25" outlineLevel="1" thickBot="1">
      <c r="C545" s="96" t="str">
        <f>C$29</f>
        <v>○</v>
      </c>
      <c r="E545" s="80"/>
      <c r="F545" s="80"/>
      <c r="G545" s="80"/>
      <c r="H545" s="80"/>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R545" t="s">
        <v>279</v>
      </c>
    </row>
    <row r="546" spans="3:44" outlineLevel="1">
      <c r="C546" t="str">
        <f t="shared" ref="C546:C580" si="10">C$545</f>
        <v>○</v>
      </c>
      <c r="E546" s="80"/>
      <c r="F546" s="80"/>
      <c r="G546" s="80"/>
      <c r="H546" s="80"/>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G546" s="80"/>
      <c r="AH546" s="80"/>
      <c r="AI546" s="80"/>
      <c r="AJ546" s="80"/>
      <c r="AK546" s="80"/>
      <c r="AL546" s="80"/>
      <c r="AM546" s="80"/>
      <c r="AN546" s="99" t="s">
        <v>251</v>
      </c>
    </row>
    <row r="547" spans="3:44" outlineLevel="1">
      <c r="C547" t="str">
        <f t="shared" si="10"/>
        <v>○</v>
      </c>
      <c r="E547" s="80"/>
      <c r="F547" s="1029" t="s">
        <v>55</v>
      </c>
      <c r="G547" s="1030"/>
      <c r="H547" s="1030"/>
      <c r="I547" s="1030"/>
      <c r="J547" s="1030" t="s">
        <v>278</v>
      </c>
      <c r="K547" s="1031"/>
      <c r="L547" s="1032" t="str">
        <f>Q29</f>
        <v>「車上プラント設備」における「環境への配慮（騒音または振動などへの配慮）」について</v>
      </c>
      <c r="M547" s="1032"/>
      <c r="N547" s="1032"/>
      <c r="O547" s="1032"/>
      <c r="P547" s="1032"/>
      <c r="Q547" s="1032"/>
      <c r="R547" s="1032"/>
      <c r="S547" s="1032"/>
      <c r="T547" s="1032"/>
      <c r="U547" s="1032"/>
      <c r="V547" s="1032"/>
      <c r="W547" s="1032"/>
      <c r="X547" s="1032"/>
      <c r="Y547" s="1032"/>
      <c r="Z547" s="1032"/>
      <c r="AA547" s="1032"/>
      <c r="AB547" s="1032"/>
      <c r="AC547" s="1032"/>
      <c r="AD547" s="1032"/>
      <c r="AE547" s="1032"/>
      <c r="AF547" s="1032"/>
      <c r="AG547" s="1032"/>
      <c r="AH547" s="1032"/>
      <c r="AI547" s="1032"/>
      <c r="AJ547" s="1032"/>
      <c r="AK547" s="1032"/>
      <c r="AL547" s="1032"/>
      <c r="AM547" s="1032"/>
      <c r="AN547" s="80"/>
      <c r="AR547" t="s">
        <v>465</v>
      </c>
    </row>
    <row r="548" spans="3:44" outlineLevel="1">
      <c r="C548" t="str">
        <f t="shared" si="10"/>
        <v>○</v>
      </c>
      <c r="E548" s="80"/>
      <c r="F548" s="100"/>
      <c r="G548" s="100"/>
      <c r="H548" s="100"/>
      <c r="I548" s="100"/>
      <c r="J548" s="100"/>
      <c r="K548" s="100"/>
      <c r="L548" s="1033" t="s">
        <v>252</v>
      </c>
      <c r="M548" s="1033"/>
      <c r="N548" s="1033"/>
      <c r="O548" s="1033"/>
      <c r="P548" s="1033"/>
      <c r="Q548" s="1033"/>
      <c r="R548" s="1033"/>
      <c r="S548" s="1033"/>
      <c r="T548" s="1033"/>
      <c r="U548" s="1033"/>
      <c r="V548" s="1033"/>
      <c r="W548" s="1033"/>
      <c r="X548" s="1033"/>
      <c r="Y548" s="1033"/>
      <c r="Z548" s="1033"/>
      <c r="AA548" s="1033"/>
      <c r="AB548" s="1033"/>
      <c r="AC548" s="1033"/>
      <c r="AD548" s="1033"/>
      <c r="AE548" s="1033"/>
      <c r="AF548" s="1033"/>
      <c r="AG548" s="1033"/>
      <c r="AH548" s="1033"/>
      <c r="AI548" s="1033"/>
      <c r="AJ548" s="1033"/>
      <c r="AK548" s="1033"/>
      <c r="AL548" s="1033"/>
      <c r="AM548" s="1033"/>
      <c r="AN548" s="80"/>
    </row>
    <row r="549" spans="3:44" outlineLevel="1">
      <c r="C549" t="str">
        <f t="shared" si="10"/>
        <v>○</v>
      </c>
      <c r="E549" s="80"/>
      <c r="F549" s="1086" t="s">
        <v>229</v>
      </c>
      <c r="G549" s="1087"/>
      <c r="H549" s="1087"/>
      <c r="I549" s="1087"/>
      <c r="J549" s="1087"/>
      <c r="K549" s="1087"/>
      <c r="L549" s="1087"/>
      <c r="M549" s="1087"/>
      <c r="N549" s="1087"/>
      <c r="O549" s="1087"/>
      <c r="P549" s="1087"/>
      <c r="Q549" s="1087"/>
      <c r="R549" s="1087"/>
      <c r="S549" s="1087"/>
      <c r="T549" s="1087"/>
      <c r="U549" s="1087"/>
      <c r="V549" s="1087"/>
      <c r="W549" s="1087"/>
      <c r="X549" s="1087"/>
      <c r="Y549" s="1087"/>
      <c r="Z549" s="1087"/>
      <c r="AA549" s="1087"/>
      <c r="AB549" s="1087"/>
      <c r="AC549" s="1087"/>
      <c r="AD549" s="1087"/>
      <c r="AE549" s="1087"/>
      <c r="AF549" s="1087"/>
      <c r="AG549" s="1087"/>
      <c r="AH549" s="1087"/>
      <c r="AI549" s="1087"/>
      <c r="AJ549" s="1087"/>
      <c r="AK549" s="1087"/>
      <c r="AL549" s="1087"/>
      <c r="AM549" s="1088"/>
      <c r="AN549" s="80"/>
    </row>
    <row r="550" spans="3:44" outlineLevel="1">
      <c r="C550" t="str">
        <f t="shared" si="10"/>
        <v>○</v>
      </c>
      <c r="E550" s="80"/>
      <c r="F550" s="101"/>
      <c r="G550" s="102" t="s">
        <v>253</v>
      </c>
      <c r="H550" s="103"/>
      <c r="I550" s="103"/>
      <c r="J550" s="103"/>
      <c r="K550" s="103"/>
      <c r="L550" s="103"/>
      <c r="M550" s="103"/>
      <c r="N550" s="103"/>
      <c r="O550" s="103"/>
      <c r="P550" s="103"/>
      <c r="Q550" s="103"/>
      <c r="R550" s="103"/>
      <c r="S550" s="103"/>
      <c r="T550" s="103"/>
      <c r="U550" s="103"/>
      <c r="V550" s="103"/>
      <c r="W550" s="103"/>
      <c r="X550" s="103"/>
      <c r="Y550" s="103"/>
      <c r="Z550" s="103"/>
      <c r="AA550" s="103"/>
      <c r="AB550" s="103"/>
      <c r="AC550" s="103"/>
      <c r="AD550" s="103"/>
      <c r="AE550" s="103"/>
      <c r="AF550" s="103"/>
      <c r="AG550" s="103"/>
      <c r="AH550" s="103"/>
      <c r="AI550" s="103"/>
      <c r="AJ550" s="103"/>
      <c r="AK550" s="103"/>
      <c r="AL550" s="103"/>
      <c r="AM550" s="104"/>
      <c r="AN550" s="80"/>
    </row>
    <row r="551" spans="3:44" outlineLevel="1">
      <c r="C551" t="str">
        <f t="shared" si="10"/>
        <v>○</v>
      </c>
      <c r="E551" s="80"/>
      <c r="F551" s="105"/>
      <c r="G551" s="1089" t="str">
        <f>CONCATENATE("「",①入力票!E63,"」における")</f>
        <v>「車上プラント設備」における</v>
      </c>
      <c r="H551" s="1089"/>
      <c r="I551" s="1089"/>
      <c r="J551" s="1089"/>
      <c r="K551" s="1089"/>
      <c r="L551" s="1089"/>
      <c r="M551" s="1089"/>
      <c r="N551" s="1089"/>
      <c r="O551" s="1089"/>
      <c r="P551" s="1089"/>
      <c r="Q551" s="1089"/>
      <c r="R551" s="1089"/>
      <c r="S551" s="1089"/>
      <c r="T551" s="1089"/>
      <c r="U551" s="1089"/>
      <c r="V551" s="1089"/>
      <c r="W551" s="1089"/>
      <c r="X551" s="1089"/>
      <c r="Y551" s="1089"/>
      <c r="Z551" s="1089"/>
      <c r="AA551" s="1089"/>
      <c r="AB551" s="1089"/>
      <c r="AC551" s="1089"/>
      <c r="AD551" s="1089"/>
      <c r="AE551" s="1089"/>
      <c r="AF551" s="1089"/>
      <c r="AG551" s="1089"/>
      <c r="AH551" s="1089"/>
      <c r="AI551" s="1089"/>
      <c r="AJ551" s="1089"/>
      <c r="AK551" s="1089"/>
      <c r="AL551" s="1089"/>
      <c r="AM551" s="106"/>
      <c r="AN551" s="80"/>
      <c r="AR551" t="s">
        <v>464</v>
      </c>
    </row>
    <row r="552" spans="3:44" outlineLevel="1">
      <c r="C552" t="str">
        <f t="shared" si="10"/>
        <v>○</v>
      </c>
      <c r="E552" s="80"/>
      <c r="F552" s="105"/>
      <c r="G552" s="1089" t="str">
        <f>AR555</f>
        <v>「環境への配慮」について「騒音または振動などへの配慮」の観点から</v>
      </c>
      <c r="H552" s="1089"/>
      <c r="I552" s="1089"/>
      <c r="J552" s="1089"/>
      <c r="K552" s="1089"/>
      <c r="L552" s="1089"/>
      <c r="M552" s="1089"/>
      <c r="N552" s="1089"/>
      <c r="O552" s="1089"/>
      <c r="P552" s="1089"/>
      <c r="Q552" s="1089"/>
      <c r="R552" s="1089"/>
      <c r="S552" s="1089"/>
      <c r="T552" s="1089"/>
      <c r="U552" s="1089"/>
      <c r="V552" s="1089"/>
      <c r="W552" s="1089"/>
      <c r="X552" s="1089"/>
      <c r="Y552" s="1089"/>
      <c r="Z552" s="1089"/>
      <c r="AA552" s="1089"/>
      <c r="AB552" s="1089"/>
      <c r="AC552" s="1089"/>
      <c r="AD552" s="1089"/>
      <c r="AE552" s="1089"/>
      <c r="AF552" s="1089"/>
      <c r="AG552" s="1089"/>
      <c r="AH552" s="1089"/>
      <c r="AI552" s="1089"/>
      <c r="AJ552" s="1089"/>
      <c r="AK552" s="1089"/>
      <c r="AL552" s="1089"/>
      <c r="AM552" s="106"/>
      <c r="AN552" s="80"/>
      <c r="AR552" t="s">
        <v>466</v>
      </c>
    </row>
    <row r="553" spans="3:44" outlineLevel="1">
      <c r="C553" t="str">
        <f t="shared" si="10"/>
        <v>○</v>
      </c>
      <c r="E553" s="80"/>
      <c r="F553" s="105"/>
      <c r="G553" s="1089" t="s">
        <v>273</v>
      </c>
      <c r="H553" s="1089"/>
      <c r="I553" s="1089"/>
      <c r="J553" s="1089"/>
      <c r="K553" s="1089"/>
      <c r="L553" s="1089"/>
      <c r="M553" s="1089"/>
      <c r="N553" s="1089"/>
      <c r="O553" s="1089"/>
      <c r="P553" s="1089"/>
      <c r="Q553" s="1089"/>
      <c r="R553" s="1089"/>
      <c r="S553" s="1089"/>
      <c r="T553" s="1089"/>
      <c r="U553" s="1089"/>
      <c r="V553" s="1089"/>
      <c r="W553" s="1089"/>
      <c r="X553" s="1089"/>
      <c r="Y553" s="1089"/>
      <c r="Z553" s="1089"/>
      <c r="AA553" s="1089"/>
      <c r="AB553" s="1089"/>
      <c r="AC553" s="1089"/>
      <c r="AD553" s="1089"/>
      <c r="AE553" s="1089"/>
      <c r="AF553" s="1089"/>
      <c r="AG553" s="1089"/>
      <c r="AH553" s="1089"/>
      <c r="AI553" s="1089"/>
      <c r="AJ553" s="1089"/>
      <c r="AK553" s="1089"/>
      <c r="AL553" s="1089"/>
      <c r="AM553" s="106"/>
      <c r="AN553" s="80"/>
      <c r="AR553" t="s">
        <v>274</v>
      </c>
    </row>
    <row r="554" spans="3:44" s="794" customFormat="1" outlineLevel="1">
      <c r="C554" s="794" t="str">
        <f t="shared" ref="C554:C556" si="11">C$28</f>
        <v>○</v>
      </c>
      <c r="E554" s="80"/>
      <c r="F554" s="105"/>
      <c r="G554" s="33" t="s">
        <v>1359</v>
      </c>
      <c r="H554" s="793"/>
      <c r="I554" s="793"/>
      <c r="J554" s="793"/>
      <c r="K554" s="793"/>
      <c r="L554" s="793"/>
      <c r="M554" s="793"/>
      <c r="N554" s="793"/>
      <c r="O554" s="793"/>
      <c r="P554" s="793"/>
      <c r="Q554" s="793"/>
      <c r="R554" s="793"/>
      <c r="S554" s="793"/>
      <c r="T554" s="793"/>
      <c r="U554" s="793"/>
      <c r="V554" s="793"/>
      <c r="W554" s="793"/>
      <c r="X554" s="793"/>
      <c r="Y554" s="793"/>
      <c r="Z554" s="793"/>
      <c r="AA554" s="793"/>
      <c r="AB554" s="793"/>
      <c r="AC554" s="793"/>
      <c r="AD554" s="793"/>
      <c r="AE554" s="793"/>
      <c r="AF554" s="793"/>
      <c r="AG554" s="793"/>
      <c r="AH554" s="793"/>
      <c r="AI554" s="793"/>
      <c r="AJ554" s="793"/>
      <c r="AK554" s="793"/>
      <c r="AL554" s="793"/>
      <c r="AM554" s="106"/>
      <c r="AN554" s="80"/>
      <c r="AR554" s="794" t="s">
        <v>275</v>
      </c>
    </row>
    <row r="555" spans="3:44" s="794" customFormat="1" outlineLevel="1">
      <c r="C555" s="794" t="str">
        <f t="shared" si="11"/>
        <v>○</v>
      </c>
      <c r="E555" s="80"/>
      <c r="F555" s="105"/>
      <c r="G555" s="1089" t="s">
        <v>1362</v>
      </c>
      <c r="H555" s="1089"/>
      <c r="I555" s="1089"/>
      <c r="J555" s="1089"/>
      <c r="K555" s="1089"/>
      <c r="L555" s="1089"/>
      <c r="M555" s="1089"/>
      <c r="N555" s="1089"/>
      <c r="O555" s="1089"/>
      <c r="P555" s="1089"/>
      <c r="Q555" s="1089"/>
      <c r="R555" s="1089"/>
      <c r="S555" s="1089"/>
      <c r="T555" s="1089"/>
      <c r="U555" s="1089"/>
      <c r="V555" s="1089"/>
      <c r="W555" s="1089"/>
      <c r="X555" s="1089"/>
      <c r="Y555" s="1089"/>
      <c r="Z555" s="1089"/>
      <c r="AA555" s="1089"/>
      <c r="AB555" s="1089"/>
      <c r="AC555" s="1089"/>
      <c r="AD555" s="1089"/>
      <c r="AE555" s="1089"/>
      <c r="AF555" s="1089"/>
      <c r="AG555" s="1089"/>
      <c r="AH555" s="1089"/>
      <c r="AI555" s="1089"/>
      <c r="AJ555" s="1089"/>
      <c r="AK555" s="1089"/>
      <c r="AL555" s="1089"/>
      <c r="AM555" s="106"/>
      <c r="AN555" s="80"/>
      <c r="AR555" s="409" t="s">
        <v>1354</v>
      </c>
    </row>
    <row r="556" spans="3:44" s="794" customFormat="1" outlineLevel="1">
      <c r="C556" s="794" t="str">
        <f t="shared" si="11"/>
        <v>○</v>
      </c>
      <c r="E556" s="80"/>
      <c r="F556" s="105"/>
      <c r="G556" s="1089"/>
      <c r="H556" s="1089"/>
      <c r="I556" s="1089"/>
      <c r="J556" s="1089"/>
      <c r="K556" s="1089"/>
      <c r="L556" s="1089"/>
      <c r="M556" s="1089"/>
      <c r="N556" s="1089"/>
      <c r="O556" s="1089"/>
      <c r="P556" s="1089"/>
      <c r="Q556" s="1089"/>
      <c r="R556" s="1089"/>
      <c r="S556" s="1089"/>
      <c r="T556" s="1089"/>
      <c r="U556" s="1089"/>
      <c r="V556" s="1089"/>
      <c r="W556" s="1089"/>
      <c r="X556" s="1089"/>
      <c r="Y556" s="1089"/>
      <c r="Z556" s="1089"/>
      <c r="AA556" s="1089"/>
      <c r="AB556" s="1089"/>
      <c r="AC556" s="1089"/>
      <c r="AD556" s="1089"/>
      <c r="AE556" s="1089"/>
      <c r="AF556" s="1089"/>
      <c r="AG556" s="1089"/>
      <c r="AH556" s="1089"/>
      <c r="AI556" s="1089"/>
      <c r="AJ556" s="1089"/>
      <c r="AK556" s="1089"/>
      <c r="AL556" s="1089"/>
      <c r="AM556" s="106"/>
      <c r="AN556" s="80"/>
    </row>
    <row r="557" spans="3:44" outlineLevel="1">
      <c r="C557" t="str">
        <f t="shared" si="10"/>
        <v>○</v>
      </c>
      <c r="E557" s="80"/>
      <c r="F557" s="105"/>
      <c r="G557" s="33" t="s">
        <v>1361</v>
      </c>
      <c r="H557" s="88"/>
      <c r="I557" s="88"/>
      <c r="J557" s="88"/>
      <c r="K557" s="88"/>
      <c r="L557" s="88"/>
      <c r="M557" s="88"/>
      <c r="N557" s="88"/>
      <c r="O557" s="88"/>
      <c r="P557" s="88"/>
      <c r="Q557" s="88"/>
      <c r="R557" s="88"/>
      <c r="S557" s="88"/>
      <c r="T557" s="88"/>
      <c r="U557" s="88"/>
      <c r="V557" s="88"/>
      <c r="W557" s="88"/>
      <c r="X557" s="88"/>
      <c r="Y557" s="88"/>
      <c r="Z557" s="88"/>
      <c r="AA557" s="88"/>
      <c r="AB557" s="88"/>
      <c r="AC557" s="88"/>
      <c r="AD557" s="88"/>
      <c r="AE557" s="88"/>
      <c r="AF557" s="88"/>
      <c r="AG557" s="88"/>
      <c r="AH557" s="88"/>
      <c r="AI557" s="88"/>
      <c r="AJ557" s="88"/>
      <c r="AK557" s="88"/>
      <c r="AL557" s="88"/>
      <c r="AM557" s="106"/>
      <c r="AN557" s="80"/>
    </row>
    <row r="558" spans="3:44" outlineLevel="1">
      <c r="C558" t="str">
        <f t="shared" si="10"/>
        <v>○</v>
      </c>
      <c r="E558" s="80"/>
      <c r="F558" s="105"/>
      <c r="G558" s="1089" t="s">
        <v>254</v>
      </c>
      <c r="H558" s="1089"/>
      <c r="I558" s="1089"/>
      <c r="J558" s="1089"/>
      <c r="K558" s="1089"/>
      <c r="L558" s="1089"/>
      <c r="M558" s="1089"/>
      <c r="N558" s="1089"/>
      <c r="O558" s="1089"/>
      <c r="P558" s="1089"/>
      <c r="Q558" s="1089"/>
      <c r="R558" s="1089"/>
      <c r="S558" s="1089"/>
      <c r="T558" s="1089"/>
      <c r="U558" s="1089"/>
      <c r="V558" s="1089"/>
      <c r="W558" s="1089"/>
      <c r="X558" s="1089"/>
      <c r="Y558" s="1089"/>
      <c r="Z558" s="1089"/>
      <c r="AA558" s="1089"/>
      <c r="AB558" s="1089"/>
      <c r="AC558" s="1089"/>
      <c r="AD558" s="1089"/>
      <c r="AE558" s="1089"/>
      <c r="AF558" s="1089"/>
      <c r="AG558" s="1089"/>
      <c r="AH558" s="1089"/>
      <c r="AI558" s="1089"/>
      <c r="AJ558" s="1089"/>
      <c r="AK558" s="1089"/>
      <c r="AL558" s="1089"/>
      <c r="AM558" s="106"/>
      <c r="AN558" s="80"/>
    </row>
    <row r="559" spans="3:44" outlineLevel="1">
      <c r="C559" t="str">
        <f t="shared" si="10"/>
        <v>○</v>
      </c>
      <c r="E559" s="80"/>
      <c r="F559" s="105"/>
      <c r="G559" s="1089"/>
      <c r="H559" s="1089"/>
      <c r="I559" s="1089"/>
      <c r="J559" s="1089"/>
      <c r="K559" s="1089"/>
      <c r="L559" s="1089"/>
      <c r="M559" s="1089"/>
      <c r="N559" s="1089"/>
      <c r="O559" s="1089"/>
      <c r="P559" s="1089"/>
      <c r="Q559" s="1089"/>
      <c r="R559" s="1089"/>
      <c r="S559" s="1089"/>
      <c r="T559" s="1089"/>
      <c r="U559" s="1089"/>
      <c r="V559" s="1089"/>
      <c r="W559" s="1089"/>
      <c r="X559" s="1089"/>
      <c r="Y559" s="1089"/>
      <c r="Z559" s="1089"/>
      <c r="AA559" s="1089"/>
      <c r="AB559" s="1089"/>
      <c r="AC559" s="1089"/>
      <c r="AD559" s="1089"/>
      <c r="AE559" s="1089"/>
      <c r="AF559" s="1089"/>
      <c r="AG559" s="1089"/>
      <c r="AH559" s="1089"/>
      <c r="AI559" s="1089"/>
      <c r="AJ559" s="1089"/>
      <c r="AK559" s="1089"/>
      <c r="AL559" s="1089"/>
      <c r="AM559" s="106"/>
      <c r="AN559" s="80"/>
      <c r="AR559" s="409"/>
    </row>
    <row r="560" spans="3:44" outlineLevel="1">
      <c r="C560" t="str">
        <f t="shared" si="10"/>
        <v>○</v>
      </c>
      <c r="E560" s="80"/>
      <c r="F560" s="105"/>
      <c r="G560" s="33" t="s">
        <v>1358</v>
      </c>
      <c r="H560" s="88"/>
      <c r="I560" s="88"/>
      <c r="J560" s="88"/>
      <c r="K560" s="88"/>
      <c r="L560" s="88"/>
      <c r="M560" s="88"/>
      <c r="N560" s="88"/>
      <c r="O560" s="88"/>
      <c r="P560" s="88"/>
      <c r="Q560" s="88"/>
      <c r="R560" s="88"/>
      <c r="S560" s="88"/>
      <c r="T560" s="88"/>
      <c r="U560" s="88"/>
      <c r="V560" s="88"/>
      <c r="W560" s="88"/>
      <c r="X560" s="88"/>
      <c r="Y560" s="88"/>
      <c r="Z560" s="88"/>
      <c r="AA560" s="88"/>
      <c r="AB560" s="88"/>
      <c r="AC560" s="88"/>
      <c r="AD560" s="88"/>
      <c r="AE560" s="88"/>
      <c r="AF560" s="88"/>
      <c r="AG560" s="88"/>
      <c r="AH560" s="88"/>
      <c r="AI560" s="88"/>
      <c r="AJ560" s="88"/>
      <c r="AK560" s="88"/>
      <c r="AL560" s="88"/>
      <c r="AM560" s="106"/>
      <c r="AN560" s="80"/>
    </row>
    <row r="561" spans="3:40" s="655" customFormat="1" outlineLevel="1">
      <c r="C561" s="655" t="str">
        <f t="shared" si="10"/>
        <v>○</v>
      </c>
      <c r="E561" s="80"/>
      <c r="F561" s="105"/>
      <c r="G561" s="86" t="s">
        <v>1091</v>
      </c>
      <c r="H561" s="88"/>
      <c r="I561" s="88"/>
      <c r="J561" s="88"/>
      <c r="K561" s="88"/>
      <c r="L561" s="88"/>
      <c r="M561" s="88"/>
      <c r="N561" s="88"/>
      <c r="O561" s="88"/>
      <c r="P561" s="88"/>
      <c r="Q561" s="88"/>
      <c r="R561" s="88"/>
      <c r="S561" s="88"/>
      <c r="T561" s="88"/>
      <c r="U561" s="88"/>
      <c r="V561" s="88"/>
      <c r="W561" s="88"/>
      <c r="X561" s="88"/>
      <c r="Y561" s="88"/>
      <c r="Z561" s="88"/>
      <c r="AA561" s="88"/>
      <c r="AB561" s="88"/>
      <c r="AC561" s="88"/>
      <c r="AD561" s="88"/>
      <c r="AE561" s="88"/>
      <c r="AF561" s="88"/>
      <c r="AG561" s="88"/>
      <c r="AH561" s="88"/>
      <c r="AI561" s="88"/>
      <c r="AJ561" s="88"/>
      <c r="AK561" s="88"/>
      <c r="AL561" s="88"/>
      <c r="AM561" s="106"/>
      <c r="AN561" s="80"/>
    </row>
    <row r="562" spans="3:40" s="655" customFormat="1" outlineLevel="1">
      <c r="C562" s="655" t="str">
        <f t="shared" si="10"/>
        <v>○</v>
      </c>
      <c r="E562" s="80"/>
      <c r="F562" s="105"/>
      <c r="G562" s="1164" t="s">
        <v>1205</v>
      </c>
      <c r="H562" s="1165"/>
      <c r="I562" s="1165"/>
      <c r="J562" s="1165"/>
      <c r="K562" s="1165"/>
      <c r="L562" s="1165"/>
      <c r="M562" s="1165"/>
      <c r="N562" s="1165"/>
      <c r="O562" s="1165"/>
      <c r="P562" s="1165"/>
      <c r="Q562" s="1165"/>
      <c r="R562" s="1165"/>
      <c r="S562" s="1165"/>
      <c r="T562" s="1165"/>
      <c r="U562" s="1165"/>
      <c r="V562" s="1165"/>
      <c r="W562" s="1165"/>
      <c r="X562" s="1165"/>
      <c r="Y562" s="1165"/>
      <c r="Z562" s="1165"/>
      <c r="AA562" s="1165"/>
      <c r="AB562" s="1165"/>
      <c r="AC562" s="1165"/>
      <c r="AD562" s="1165"/>
      <c r="AE562" s="1165"/>
      <c r="AF562" s="1165"/>
      <c r="AG562" s="1165"/>
      <c r="AH562" s="1165"/>
      <c r="AI562" s="1165"/>
      <c r="AJ562" s="1165"/>
      <c r="AK562" s="1165"/>
      <c r="AL562" s="1165"/>
      <c r="AM562" s="106"/>
      <c r="AN562" s="80"/>
    </row>
    <row r="563" spans="3:40" s="655" customFormat="1" outlineLevel="1">
      <c r="C563" s="655" t="str">
        <f t="shared" si="10"/>
        <v>○</v>
      </c>
      <c r="E563" s="80"/>
      <c r="F563" s="105"/>
      <c r="G563" s="1165"/>
      <c r="H563" s="1165"/>
      <c r="I563" s="1165"/>
      <c r="J563" s="1165"/>
      <c r="K563" s="1165"/>
      <c r="L563" s="1165"/>
      <c r="M563" s="1165"/>
      <c r="N563" s="1165"/>
      <c r="O563" s="1165"/>
      <c r="P563" s="1165"/>
      <c r="Q563" s="1165"/>
      <c r="R563" s="1165"/>
      <c r="S563" s="1165"/>
      <c r="T563" s="1165"/>
      <c r="U563" s="1165"/>
      <c r="V563" s="1165"/>
      <c r="W563" s="1165"/>
      <c r="X563" s="1165"/>
      <c r="Y563" s="1165"/>
      <c r="Z563" s="1165"/>
      <c r="AA563" s="1165"/>
      <c r="AB563" s="1165"/>
      <c r="AC563" s="1165"/>
      <c r="AD563" s="1165"/>
      <c r="AE563" s="1165"/>
      <c r="AF563" s="1165"/>
      <c r="AG563" s="1165"/>
      <c r="AH563" s="1165"/>
      <c r="AI563" s="1165"/>
      <c r="AJ563" s="1165"/>
      <c r="AK563" s="1165"/>
      <c r="AL563" s="1165"/>
      <c r="AM563" s="106"/>
      <c r="AN563" s="80"/>
    </row>
    <row r="564" spans="3:40" s="655" customFormat="1" outlineLevel="1">
      <c r="C564" s="655" t="str">
        <f t="shared" si="10"/>
        <v>○</v>
      </c>
      <c r="E564" s="80"/>
      <c r="F564" s="105"/>
      <c r="G564" s="1165"/>
      <c r="H564" s="1165"/>
      <c r="I564" s="1165"/>
      <c r="J564" s="1165"/>
      <c r="K564" s="1165"/>
      <c r="L564" s="1165"/>
      <c r="M564" s="1165"/>
      <c r="N564" s="1165"/>
      <c r="O564" s="1165"/>
      <c r="P564" s="1165"/>
      <c r="Q564" s="1165"/>
      <c r="R564" s="1165"/>
      <c r="S564" s="1165"/>
      <c r="T564" s="1165"/>
      <c r="U564" s="1165"/>
      <c r="V564" s="1165"/>
      <c r="W564" s="1165"/>
      <c r="X564" s="1165"/>
      <c r="Y564" s="1165"/>
      <c r="Z564" s="1165"/>
      <c r="AA564" s="1165"/>
      <c r="AB564" s="1165"/>
      <c r="AC564" s="1165"/>
      <c r="AD564" s="1165"/>
      <c r="AE564" s="1165"/>
      <c r="AF564" s="1165"/>
      <c r="AG564" s="1165"/>
      <c r="AH564" s="1165"/>
      <c r="AI564" s="1165"/>
      <c r="AJ564" s="1165"/>
      <c r="AK564" s="1165"/>
      <c r="AL564" s="1165"/>
      <c r="AM564" s="106"/>
      <c r="AN564" s="80"/>
    </row>
    <row r="565" spans="3:40" s="655" customFormat="1" outlineLevel="1">
      <c r="C565" s="655" t="str">
        <f t="shared" si="10"/>
        <v>○</v>
      </c>
      <c r="E565" s="80"/>
      <c r="F565" s="105"/>
      <c r="G565" s="1165"/>
      <c r="H565" s="1165"/>
      <c r="I565" s="1165"/>
      <c r="J565" s="1165"/>
      <c r="K565" s="1165"/>
      <c r="L565" s="1165"/>
      <c r="M565" s="1165"/>
      <c r="N565" s="1165"/>
      <c r="O565" s="1165"/>
      <c r="P565" s="1165"/>
      <c r="Q565" s="1165"/>
      <c r="R565" s="1165"/>
      <c r="S565" s="1165"/>
      <c r="T565" s="1165"/>
      <c r="U565" s="1165"/>
      <c r="V565" s="1165"/>
      <c r="W565" s="1165"/>
      <c r="X565" s="1165"/>
      <c r="Y565" s="1165"/>
      <c r="Z565" s="1165"/>
      <c r="AA565" s="1165"/>
      <c r="AB565" s="1165"/>
      <c r="AC565" s="1165"/>
      <c r="AD565" s="1165"/>
      <c r="AE565" s="1165"/>
      <c r="AF565" s="1165"/>
      <c r="AG565" s="1165"/>
      <c r="AH565" s="1165"/>
      <c r="AI565" s="1165"/>
      <c r="AJ565" s="1165"/>
      <c r="AK565" s="1165"/>
      <c r="AL565" s="1165"/>
      <c r="AM565" s="106"/>
      <c r="AN565" s="80"/>
    </row>
    <row r="566" spans="3:40" s="655" customFormat="1" outlineLevel="1">
      <c r="C566" s="655" t="str">
        <f t="shared" si="10"/>
        <v>○</v>
      </c>
      <c r="E566" s="80"/>
      <c r="F566" s="105"/>
      <c r="G566" s="1165"/>
      <c r="H566" s="1165"/>
      <c r="I566" s="1165"/>
      <c r="J566" s="1165"/>
      <c r="K566" s="1165"/>
      <c r="L566" s="1165"/>
      <c r="M566" s="1165"/>
      <c r="N566" s="1165"/>
      <c r="O566" s="1165"/>
      <c r="P566" s="1165"/>
      <c r="Q566" s="1165"/>
      <c r="R566" s="1165"/>
      <c r="S566" s="1165"/>
      <c r="T566" s="1165"/>
      <c r="U566" s="1165"/>
      <c r="V566" s="1165"/>
      <c r="W566" s="1165"/>
      <c r="X566" s="1165"/>
      <c r="Y566" s="1165"/>
      <c r="Z566" s="1165"/>
      <c r="AA566" s="1165"/>
      <c r="AB566" s="1165"/>
      <c r="AC566" s="1165"/>
      <c r="AD566" s="1165"/>
      <c r="AE566" s="1165"/>
      <c r="AF566" s="1165"/>
      <c r="AG566" s="1165"/>
      <c r="AH566" s="1165"/>
      <c r="AI566" s="1165"/>
      <c r="AJ566" s="1165"/>
      <c r="AK566" s="1165"/>
      <c r="AL566" s="1165"/>
      <c r="AM566" s="106"/>
      <c r="AN566" s="80"/>
    </row>
    <row r="567" spans="3:40" s="655" customFormat="1" outlineLevel="1">
      <c r="C567" s="655" t="str">
        <f t="shared" si="10"/>
        <v>○</v>
      </c>
      <c r="E567" s="80"/>
      <c r="F567" s="105"/>
      <c r="G567" s="1165"/>
      <c r="H567" s="1165"/>
      <c r="I567" s="1165"/>
      <c r="J567" s="1165"/>
      <c r="K567" s="1165"/>
      <c r="L567" s="1165"/>
      <c r="M567" s="1165"/>
      <c r="N567" s="1165"/>
      <c r="O567" s="1165"/>
      <c r="P567" s="1165"/>
      <c r="Q567" s="1165"/>
      <c r="R567" s="1165"/>
      <c r="S567" s="1165"/>
      <c r="T567" s="1165"/>
      <c r="U567" s="1165"/>
      <c r="V567" s="1165"/>
      <c r="W567" s="1165"/>
      <c r="X567" s="1165"/>
      <c r="Y567" s="1165"/>
      <c r="Z567" s="1165"/>
      <c r="AA567" s="1165"/>
      <c r="AB567" s="1165"/>
      <c r="AC567" s="1165"/>
      <c r="AD567" s="1165"/>
      <c r="AE567" s="1165"/>
      <c r="AF567" s="1165"/>
      <c r="AG567" s="1165"/>
      <c r="AH567" s="1165"/>
      <c r="AI567" s="1165"/>
      <c r="AJ567" s="1165"/>
      <c r="AK567" s="1165"/>
      <c r="AL567" s="1165"/>
      <c r="AM567" s="106"/>
      <c r="AN567" s="80"/>
    </row>
    <row r="568" spans="3:40" s="655" customFormat="1" outlineLevel="1">
      <c r="C568" s="655" t="str">
        <f t="shared" si="10"/>
        <v>○</v>
      </c>
      <c r="E568" s="80"/>
      <c r="F568" s="105"/>
      <c r="G568" s="1165"/>
      <c r="H568" s="1165"/>
      <c r="I568" s="1165"/>
      <c r="J568" s="1165"/>
      <c r="K568" s="1165"/>
      <c r="L568" s="1165"/>
      <c r="M568" s="1165"/>
      <c r="N568" s="1165"/>
      <c r="O568" s="1165"/>
      <c r="P568" s="1165"/>
      <c r="Q568" s="1165"/>
      <c r="R568" s="1165"/>
      <c r="S568" s="1165"/>
      <c r="T568" s="1165"/>
      <c r="U568" s="1165"/>
      <c r="V568" s="1165"/>
      <c r="W568" s="1165"/>
      <c r="X568" s="1165"/>
      <c r="Y568" s="1165"/>
      <c r="Z568" s="1165"/>
      <c r="AA568" s="1165"/>
      <c r="AB568" s="1165"/>
      <c r="AC568" s="1165"/>
      <c r="AD568" s="1165"/>
      <c r="AE568" s="1165"/>
      <c r="AF568" s="1165"/>
      <c r="AG568" s="1165"/>
      <c r="AH568" s="1165"/>
      <c r="AI568" s="1165"/>
      <c r="AJ568" s="1165"/>
      <c r="AK568" s="1165"/>
      <c r="AL568" s="1165"/>
      <c r="AM568" s="106"/>
      <c r="AN568" s="80"/>
    </row>
    <row r="569" spans="3:40" s="736" customFormat="1" outlineLevel="1">
      <c r="C569" s="736" t="str">
        <f t="shared" si="10"/>
        <v>○</v>
      </c>
      <c r="E569" s="80"/>
      <c r="F569" s="105"/>
      <c r="G569" s="1165"/>
      <c r="H569" s="1165"/>
      <c r="I569" s="1165"/>
      <c r="J569" s="1165"/>
      <c r="K569" s="1165"/>
      <c r="L569" s="1165"/>
      <c r="M569" s="1165"/>
      <c r="N569" s="1165"/>
      <c r="O569" s="1165"/>
      <c r="P569" s="1165"/>
      <c r="Q569" s="1165"/>
      <c r="R569" s="1165"/>
      <c r="S569" s="1165"/>
      <c r="T569" s="1165"/>
      <c r="U569" s="1165"/>
      <c r="V569" s="1165"/>
      <c r="W569" s="1165"/>
      <c r="X569" s="1165"/>
      <c r="Y569" s="1165"/>
      <c r="Z569" s="1165"/>
      <c r="AA569" s="1165"/>
      <c r="AB569" s="1165"/>
      <c r="AC569" s="1165"/>
      <c r="AD569" s="1165"/>
      <c r="AE569" s="1165"/>
      <c r="AF569" s="1165"/>
      <c r="AG569" s="1165"/>
      <c r="AH569" s="1165"/>
      <c r="AI569" s="1165"/>
      <c r="AJ569" s="1165"/>
      <c r="AK569" s="1165"/>
      <c r="AL569" s="1165"/>
      <c r="AM569" s="106"/>
      <c r="AN569" s="80"/>
    </row>
    <row r="570" spans="3:40" s="655" customFormat="1" outlineLevel="1">
      <c r="C570" s="655" t="str">
        <f t="shared" si="10"/>
        <v>○</v>
      </c>
      <c r="E570" s="80"/>
      <c r="F570" s="105"/>
      <c r="G570" s="1165"/>
      <c r="H570" s="1165"/>
      <c r="I570" s="1165"/>
      <c r="J570" s="1165"/>
      <c r="K570" s="1165"/>
      <c r="L570" s="1165"/>
      <c r="M570" s="1165"/>
      <c r="N570" s="1165"/>
      <c r="O570" s="1165"/>
      <c r="P570" s="1165"/>
      <c r="Q570" s="1165"/>
      <c r="R570" s="1165"/>
      <c r="S570" s="1165"/>
      <c r="T570" s="1165"/>
      <c r="U570" s="1165"/>
      <c r="V570" s="1165"/>
      <c r="W570" s="1165"/>
      <c r="X570" s="1165"/>
      <c r="Y570" s="1165"/>
      <c r="Z570" s="1165"/>
      <c r="AA570" s="1165"/>
      <c r="AB570" s="1165"/>
      <c r="AC570" s="1165"/>
      <c r="AD570" s="1165"/>
      <c r="AE570" s="1165"/>
      <c r="AF570" s="1165"/>
      <c r="AG570" s="1165"/>
      <c r="AH570" s="1165"/>
      <c r="AI570" s="1165"/>
      <c r="AJ570" s="1165"/>
      <c r="AK570" s="1165"/>
      <c r="AL570" s="1165"/>
      <c r="AM570" s="106"/>
      <c r="AN570" s="80"/>
    </row>
    <row r="571" spans="3:40" s="655" customFormat="1" outlineLevel="1">
      <c r="C571" s="655" t="str">
        <f t="shared" si="10"/>
        <v>○</v>
      </c>
      <c r="E571" s="80"/>
      <c r="F571" s="105"/>
      <c r="G571" s="1165"/>
      <c r="H571" s="1165"/>
      <c r="I571" s="1165"/>
      <c r="J571" s="1165"/>
      <c r="K571" s="1165"/>
      <c r="L571" s="1165"/>
      <c r="M571" s="1165"/>
      <c r="N571" s="1165"/>
      <c r="O571" s="1165"/>
      <c r="P571" s="1165"/>
      <c r="Q571" s="1165"/>
      <c r="R571" s="1165"/>
      <c r="S571" s="1165"/>
      <c r="T571" s="1165"/>
      <c r="U571" s="1165"/>
      <c r="V571" s="1165"/>
      <c r="W571" s="1165"/>
      <c r="X571" s="1165"/>
      <c r="Y571" s="1165"/>
      <c r="Z571" s="1165"/>
      <c r="AA571" s="1165"/>
      <c r="AB571" s="1165"/>
      <c r="AC571" s="1165"/>
      <c r="AD571" s="1165"/>
      <c r="AE571" s="1165"/>
      <c r="AF571" s="1165"/>
      <c r="AG571" s="1165"/>
      <c r="AH571" s="1165"/>
      <c r="AI571" s="1165"/>
      <c r="AJ571" s="1165"/>
      <c r="AK571" s="1165"/>
      <c r="AL571" s="1165"/>
      <c r="AM571" s="106"/>
      <c r="AN571" s="80"/>
    </row>
    <row r="572" spans="3:40" s="655" customFormat="1" ht="27.75" customHeight="1" outlineLevel="1">
      <c r="C572" s="655" t="str">
        <f t="shared" si="10"/>
        <v>○</v>
      </c>
      <c r="E572" s="80"/>
      <c r="F572" s="107"/>
      <c r="G572" s="1166"/>
      <c r="H572" s="1166"/>
      <c r="I572" s="1166"/>
      <c r="J572" s="1166"/>
      <c r="K572" s="1166"/>
      <c r="L572" s="1166"/>
      <c r="M572" s="1166"/>
      <c r="N572" s="1166"/>
      <c r="O572" s="1166"/>
      <c r="P572" s="1166"/>
      <c r="Q572" s="1166"/>
      <c r="R572" s="1166"/>
      <c r="S572" s="1166"/>
      <c r="T572" s="1166"/>
      <c r="U572" s="1166"/>
      <c r="V572" s="1166"/>
      <c r="W572" s="1166"/>
      <c r="X572" s="1166"/>
      <c r="Y572" s="1166"/>
      <c r="Z572" s="1166"/>
      <c r="AA572" s="1166"/>
      <c r="AB572" s="1166"/>
      <c r="AC572" s="1166"/>
      <c r="AD572" s="1166"/>
      <c r="AE572" s="1166"/>
      <c r="AF572" s="1166"/>
      <c r="AG572" s="1166"/>
      <c r="AH572" s="1166"/>
      <c r="AI572" s="1166"/>
      <c r="AJ572" s="1166"/>
      <c r="AK572" s="1166"/>
      <c r="AL572" s="1166"/>
      <c r="AM572" s="109"/>
      <c r="AN572" s="80"/>
    </row>
    <row r="573" spans="3:40" outlineLevel="1">
      <c r="C573" t="str">
        <f t="shared" si="10"/>
        <v>○</v>
      </c>
      <c r="E573" s="80"/>
      <c r="F573" s="105"/>
      <c r="G573" s="33" t="s">
        <v>1102</v>
      </c>
      <c r="H573" s="88"/>
      <c r="I573" s="88"/>
      <c r="J573" s="88"/>
      <c r="K573" s="88"/>
      <c r="L573" s="88"/>
      <c r="M573" s="88"/>
      <c r="N573" s="88"/>
      <c r="O573" s="88"/>
      <c r="P573" s="88"/>
      <c r="Q573" s="88"/>
      <c r="R573" s="88"/>
      <c r="S573" s="88"/>
      <c r="T573" s="88"/>
      <c r="U573" s="88"/>
      <c r="V573" s="88"/>
      <c r="W573" s="88"/>
      <c r="X573" s="88"/>
      <c r="Y573" s="88"/>
      <c r="Z573" s="88"/>
      <c r="AA573" s="88"/>
      <c r="AB573" s="88"/>
      <c r="AC573" s="88"/>
      <c r="AD573" s="88"/>
      <c r="AE573" s="88"/>
      <c r="AF573" s="88"/>
      <c r="AG573" s="88"/>
      <c r="AH573" s="88"/>
      <c r="AI573" s="88"/>
      <c r="AJ573" s="88"/>
      <c r="AK573" s="88"/>
      <c r="AL573" s="88"/>
      <c r="AM573" s="106"/>
      <c r="AN573" s="80"/>
    </row>
    <row r="574" spans="3:40" outlineLevel="1">
      <c r="C574" t="str">
        <f t="shared" si="10"/>
        <v>○</v>
      </c>
      <c r="E574" s="80"/>
      <c r="F574" s="105"/>
      <c r="G574" s="88"/>
      <c r="H574" s="110" t="s">
        <v>233</v>
      </c>
      <c r="I574" s="88" t="s">
        <v>256</v>
      </c>
      <c r="J574" s="88"/>
      <c r="K574" s="88"/>
      <c r="L574" s="88"/>
      <c r="M574" s="88"/>
      <c r="N574" s="88"/>
      <c r="O574" s="1032" t="str">
        <f>L547</f>
        <v>「車上プラント設備」における「環境への配慮（騒音または振動などへの配慮）」について</v>
      </c>
      <c r="P574" s="1032"/>
      <c r="Q574" s="1032"/>
      <c r="R574" s="1032"/>
      <c r="S574" s="1032"/>
      <c r="T574" s="1032"/>
      <c r="U574" s="1032"/>
      <c r="V574" s="1032"/>
      <c r="W574" s="1032"/>
      <c r="X574" s="1032"/>
      <c r="Y574" s="1032"/>
      <c r="Z574" s="1032"/>
      <c r="AA574" s="1032"/>
      <c r="AB574" s="1032"/>
      <c r="AC574" s="1032"/>
      <c r="AD574" s="1032"/>
      <c r="AE574" s="1032"/>
      <c r="AF574" s="1032"/>
      <c r="AG574" s="1032"/>
      <c r="AH574" s="1032"/>
      <c r="AI574" s="1032"/>
      <c r="AJ574" s="1032"/>
      <c r="AK574" s="1032"/>
      <c r="AL574" s="1032"/>
      <c r="AM574" s="106"/>
      <c r="AN574" s="80"/>
    </row>
    <row r="575" spans="3:40" outlineLevel="1">
      <c r="C575" t="str">
        <f t="shared" si="10"/>
        <v>○</v>
      </c>
      <c r="E575" s="80"/>
      <c r="F575" s="105"/>
      <c r="G575" s="88"/>
      <c r="H575" s="88"/>
      <c r="I575" s="88" t="s">
        <v>257</v>
      </c>
      <c r="J575" s="88"/>
      <c r="K575" s="88"/>
      <c r="L575" s="88"/>
      <c r="M575" s="88"/>
      <c r="N575" s="88"/>
      <c r="O575" s="88"/>
      <c r="P575" s="88"/>
      <c r="Q575" s="88"/>
      <c r="R575" s="88"/>
      <c r="S575" s="88"/>
      <c r="T575" s="88"/>
      <c r="U575" s="88"/>
      <c r="V575" s="88"/>
      <c r="W575" s="88"/>
      <c r="X575" s="88"/>
      <c r="Y575" s="88"/>
      <c r="Z575" s="88"/>
      <c r="AA575" s="88"/>
      <c r="AB575" s="88"/>
      <c r="AC575" s="88"/>
      <c r="AD575" s="88"/>
      <c r="AE575" s="88"/>
      <c r="AF575" s="88"/>
      <c r="AG575" s="88"/>
      <c r="AH575" s="88"/>
      <c r="AI575" s="88"/>
      <c r="AJ575" s="88"/>
      <c r="AK575" s="88"/>
      <c r="AL575" s="88"/>
      <c r="AM575" s="106"/>
      <c r="AN575" s="80"/>
    </row>
    <row r="576" spans="3:40" outlineLevel="1">
      <c r="C576" t="str">
        <f t="shared" si="10"/>
        <v>○</v>
      </c>
      <c r="E576" s="80"/>
      <c r="F576" s="105"/>
      <c r="G576" s="88"/>
      <c r="H576" s="88"/>
      <c r="I576" s="80" t="s">
        <v>104</v>
      </c>
      <c r="J576" s="80" t="s">
        <v>259</v>
      </c>
      <c r="K576" s="80"/>
      <c r="L576" s="80"/>
      <c r="M576" s="80"/>
      <c r="N576" s="80"/>
      <c r="O576" s="80"/>
      <c r="P576" s="80"/>
      <c r="Q576" s="80"/>
      <c r="R576" s="80"/>
      <c r="S576" s="80"/>
      <c r="T576" s="80"/>
      <c r="U576" s="80"/>
      <c r="V576" s="80"/>
      <c r="W576" s="80"/>
      <c r="X576" s="80"/>
      <c r="Y576" s="80"/>
      <c r="Z576" s="80"/>
      <c r="AA576" s="80"/>
      <c r="AB576" s="80"/>
      <c r="AC576" s="80"/>
      <c r="AD576" s="80"/>
      <c r="AE576" s="80"/>
      <c r="AF576" s="80"/>
      <c r="AG576" s="80"/>
      <c r="AH576" s="80"/>
      <c r="AI576" s="80"/>
      <c r="AJ576" s="80"/>
      <c r="AK576" s="80"/>
      <c r="AL576" s="80"/>
      <c r="AM576" s="106"/>
      <c r="AN576" s="80"/>
    </row>
    <row r="577" spans="3:40" outlineLevel="1">
      <c r="C577" t="str">
        <f t="shared" si="10"/>
        <v>○</v>
      </c>
      <c r="E577" s="80"/>
      <c r="F577" s="105"/>
      <c r="G577" s="88"/>
      <c r="H577" s="88"/>
      <c r="I577" s="80"/>
      <c r="J577" s="110" t="s">
        <v>238</v>
      </c>
      <c r="K577" s="985" t="s">
        <v>261</v>
      </c>
      <c r="L577" s="985"/>
      <c r="M577" s="985"/>
      <c r="N577" s="985"/>
      <c r="O577" s="985"/>
      <c r="P577" s="985"/>
      <c r="Q577" s="985"/>
      <c r="R577" s="985"/>
      <c r="S577" s="985"/>
      <c r="T577" s="985"/>
      <c r="U577" s="985"/>
      <c r="V577" s="985"/>
      <c r="W577" s="985"/>
      <c r="X577" s="985"/>
      <c r="Y577" s="985"/>
      <c r="Z577" s="985"/>
      <c r="AA577" s="985"/>
      <c r="AB577" s="985"/>
      <c r="AC577" s="985"/>
      <c r="AD577" s="985"/>
      <c r="AE577" s="985"/>
      <c r="AF577" s="985"/>
      <c r="AG577" s="985"/>
      <c r="AH577" s="985"/>
      <c r="AI577" s="985"/>
      <c r="AJ577" s="985"/>
      <c r="AK577" s="985"/>
      <c r="AL577" s="985"/>
      <c r="AM577" s="106"/>
      <c r="AN577" s="80"/>
    </row>
    <row r="578" spans="3:40" outlineLevel="1">
      <c r="C578" t="str">
        <f t="shared" si="10"/>
        <v>○</v>
      </c>
      <c r="E578" s="80"/>
      <c r="F578" s="105"/>
      <c r="G578" s="88"/>
      <c r="H578" s="88"/>
      <c r="I578" s="80"/>
      <c r="J578" s="80"/>
      <c r="K578" s="985"/>
      <c r="L578" s="985"/>
      <c r="M578" s="985"/>
      <c r="N578" s="985"/>
      <c r="O578" s="985"/>
      <c r="P578" s="985"/>
      <c r="Q578" s="985"/>
      <c r="R578" s="985"/>
      <c r="S578" s="985"/>
      <c r="T578" s="985"/>
      <c r="U578" s="985"/>
      <c r="V578" s="985"/>
      <c r="W578" s="985"/>
      <c r="X578" s="985"/>
      <c r="Y578" s="985"/>
      <c r="Z578" s="985"/>
      <c r="AA578" s="985"/>
      <c r="AB578" s="985"/>
      <c r="AC578" s="985"/>
      <c r="AD578" s="985"/>
      <c r="AE578" s="985"/>
      <c r="AF578" s="985"/>
      <c r="AG578" s="985"/>
      <c r="AH578" s="985"/>
      <c r="AI578" s="985"/>
      <c r="AJ578" s="985"/>
      <c r="AK578" s="985"/>
      <c r="AL578" s="985"/>
      <c r="AM578" s="106"/>
      <c r="AN578" s="80"/>
    </row>
    <row r="579" spans="3:40" outlineLevel="1">
      <c r="C579" t="str">
        <f t="shared" si="10"/>
        <v>○</v>
      </c>
      <c r="E579" s="80"/>
      <c r="F579" s="105"/>
      <c r="G579" s="88"/>
      <c r="H579" s="88"/>
      <c r="I579" s="80"/>
      <c r="J579" s="110" t="s">
        <v>239</v>
      </c>
      <c r="K579" s="1096" t="s">
        <v>1107</v>
      </c>
      <c r="L579" s="985"/>
      <c r="M579" s="985"/>
      <c r="N579" s="985"/>
      <c r="O579" s="985"/>
      <c r="P579" s="985"/>
      <c r="Q579" s="985"/>
      <c r="R579" s="985"/>
      <c r="S579" s="985"/>
      <c r="T579" s="985"/>
      <c r="U579" s="985"/>
      <c r="V579" s="985"/>
      <c r="W579" s="985"/>
      <c r="X579" s="985"/>
      <c r="Y579" s="985"/>
      <c r="Z579" s="985"/>
      <c r="AA579" s="985"/>
      <c r="AB579" s="985"/>
      <c r="AC579" s="985"/>
      <c r="AD579" s="985"/>
      <c r="AE579" s="985"/>
      <c r="AF579" s="985"/>
      <c r="AG579" s="985"/>
      <c r="AH579" s="985"/>
      <c r="AI579" s="985"/>
      <c r="AJ579" s="985"/>
      <c r="AK579" s="985"/>
      <c r="AL579" s="985"/>
      <c r="AM579" s="106"/>
      <c r="AN579" s="80"/>
    </row>
    <row r="580" spans="3:40" outlineLevel="1">
      <c r="C580" t="str">
        <f t="shared" si="10"/>
        <v>○</v>
      </c>
      <c r="E580" s="80"/>
      <c r="F580" s="105"/>
      <c r="G580" s="88"/>
      <c r="H580" s="88"/>
      <c r="I580" s="80"/>
      <c r="J580" s="110"/>
      <c r="K580" s="985"/>
      <c r="L580" s="985"/>
      <c r="M580" s="985"/>
      <c r="N580" s="985"/>
      <c r="O580" s="985"/>
      <c r="P580" s="985"/>
      <c r="Q580" s="985"/>
      <c r="R580" s="985"/>
      <c r="S580" s="985"/>
      <c r="T580" s="985"/>
      <c r="U580" s="985"/>
      <c r="V580" s="985"/>
      <c r="W580" s="985"/>
      <c r="X580" s="985"/>
      <c r="Y580" s="985"/>
      <c r="Z580" s="985"/>
      <c r="AA580" s="985"/>
      <c r="AB580" s="985"/>
      <c r="AC580" s="985"/>
      <c r="AD580" s="985"/>
      <c r="AE580" s="985"/>
      <c r="AF580" s="985"/>
      <c r="AG580" s="985"/>
      <c r="AH580" s="985"/>
      <c r="AI580" s="985"/>
      <c r="AJ580" s="985"/>
      <c r="AK580" s="985"/>
      <c r="AL580" s="985"/>
      <c r="AM580" s="106"/>
      <c r="AN580" s="80"/>
    </row>
    <row r="581" spans="3:40" outlineLevel="1">
      <c r="C581" t="str">
        <f t="shared" ref="C581:C611" si="12">C$545</f>
        <v>○</v>
      </c>
      <c r="E581" s="80"/>
      <c r="F581" s="105"/>
      <c r="G581" s="88"/>
      <c r="H581" s="88"/>
      <c r="I581" s="80"/>
      <c r="J581" s="80"/>
      <c r="K581" s="985"/>
      <c r="L581" s="985"/>
      <c r="M581" s="985"/>
      <c r="N581" s="985"/>
      <c r="O581" s="985"/>
      <c r="P581" s="985"/>
      <c r="Q581" s="985"/>
      <c r="R581" s="985"/>
      <c r="S581" s="985"/>
      <c r="T581" s="985"/>
      <c r="U581" s="985"/>
      <c r="V581" s="985"/>
      <c r="W581" s="985"/>
      <c r="X581" s="985"/>
      <c r="Y581" s="985"/>
      <c r="Z581" s="985"/>
      <c r="AA581" s="985"/>
      <c r="AB581" s="985"/>
      <c r="AC581" s="985"/>
      <c r="AD581" s="985"/>
      <c r="AE581" s="985"/>
      <c r="AF581" s="985"/>
      <c r="AG581" s="985"/>
      <c r="AH581" s="985"/>
      <c r="AI581" s="985"/>
      <c r="AJ581" s="985"/>
      <c r="AK581" s="985"/>
      <c r="AL581" s="985"/>
      <c r="AM581" s="106"/>
      <c r="AN581" s="80"/>
    </row>
    <row r="582" spans="3:40" outlineLevel="1">
      <c r="C582" t="str">
        <f t="shared" si="12"/>
        <v>○</v>
      </c>
      <c r="E582" s="80"/>
      <c r="F582" s="105"/>
      <c r="G582" s="88"/>
      <c r="H582" s="88"/>
      <c r="I582" s="80" t="s">
        <v>105</v>
      </c>
      <c r="J582" s="80" t="s">
        <v>264</v>
      </c>
      <c r="K582" s="80"/>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80"/>
      <c r="AJ582" s="80"/>
      <c r="AK582" s="80"/>
      <c r="AL582" s="80"/>
      <c r="AM582" s="106"/>
      <c r="AN582" s="80"/>
    </row>
    <row r="583" spans="3:40" outlineLevel="1">
      <c r="C583" t="str">
        <f t="shared" si="12"/>
        <v>○</v>
      </c>
      <c r="E583" s="80"/>
      <c r="F583" s="105"/>
      <c r="G583" s="88"/>
      <c r="H583" s="88"/>
      <c r="I583" s="80"/>
      <c r="J583" s="110" t="s">
        <v>238</v>
      </c>
      <c r="K583" s="985" t="s">
        <v>266</v>
      </c>
      <c r="L583" s="985"/>
      <c r="M583" s="985"/>
      <c r="N583" s="985"/>
      <c r="O583" s="985"/>
      <c r="P583" s="985"/>
      <c r="Q583" s="985"/>
      <c r="R583" s="985"/>
      <c r="S583" s="985"/>
      <c r="T583" s="985"/>
      <c r="U583" s="985"/>
      <c r="V583" s="985"/>
      <c r="W583" s="985"/>
      <c r="X583" s="985"/>
      <c r="Y583" s="985"/>
      <c r="Z583" s="985"/>
      <c r="AA583" s="985"/>
      <c r="AB583" s="985"/>
      <c r="AC583" s="985"/>
      <c r="AD583" s="985"/>
      <c r="AE583" s="985"/>
      <c r="AF583" s="985"/>
      <c r="AG583" s="985"/>
      <c r="AH583" s="985"/>
      <c r="AI583" s="985"/>
      <c r="AJ583" s="985"/>
      <c r="AK583" s="985"/>
      <c r="AL583" s="985"/>
      <c r="AM583" s="106"/>
      <c r="AN583" s="80"/>
    </row>
    <row r="584" spans="3:40" outlineLevel="1">
      <c r="C584" t="str">
        <f t="shared" si="12"/>
        <v>○</v>
      </c>
      <c r="E584" s="80"/>
      <c r="F584" s="105"/>
      <c r="G584" s="88"/>
      <c r="H584" s="88"/>
      <c r="I584" s="80"/>
      <c r="J584" s="110"/>
      <c r="K584" s="985"/>
      <c r="L584" s="985"/>
      <c r="M584" s="985"/>
      <c r="N584" s="985"/>
      <c r="O584" s="985"/>
      <c r="P584" s="985"/>
      <c r="Q584" s="985"/>
      <c r="R584" s="985"/>
      <c r="S584" s="985"/>
      <c r="T584" s="985"/>
      <c r="U584" s="985"/>
      <c r="V584" s="985"/>
      <c r="W584" s="985"/>
      <c r="X584" s="985"/>
      <c r="Y584" s="985"/>
      <c r="Z584" s="985"/>
      <c r="AA584" s="985"/>
      <c r="AB584" s="985"/>
      <c r="AC584" s="985"/>
      <c r="AD584" s="985"/>
      <c r="AE584" s="985"/>
      <c r="AF584" s="985"/>
      <c r="AG584" s="985"/>
      <c r="AH584" s="985"/>
      <c r="AI584" s="985"/>
      <c r="AJ584" s="985"/>
      <c r="AK584" s="985"/>
      <c r="AL584" s="985"/>
      <c r="AM584" s="106"/>
      <c r="AN584" s="80"/>
    </row>
    <row r="585" spans="3:40" outlineLevel="1">
      <c r="C585" t="str">
        <f t="shared" si="12"/>
        <v>○</v>
      </c>
      <c r="E585" s="80"/>
      <c r="F585" s="105"/>
      <c r="G585" s="88"/>
      <c r="H585" s="88"/>
      <c r="I585" s="80"/>
      <c r="J585" s="80"/>
      <c r="K585" s="985"/>
      <c r="L585" s="985"/>
      <c r="M585" s="985"/>
      <c r="N585" s="985"/>
      <c r="O585" s="985"/>
      <c r="P585" s="985"/>
      <c r="Q585" s="985"/>
      <c r="R585" s="985"/>
      <c r="S585" s="985"/>
      <c r="T585" s="985"/>
      <c r="U585" s="985"/>
      <c r="V585" s="985"/>
      <c r="W585" s="985"/>
      <c r="X585" s="985"/>
      <c r="Y585" s="985"/>
      <c r="Z585" s="985"/>
      <c r="AA585" s="985"/>
      <c r="AB585" s="985"/>
      <c r="AC585" s="985"/>
      <c r="AD585" s="985"/>
      <c r="AE585" s="985"/>
      <c r="AF585" s="985"/>
      <c r="AG585" s="985"/>
      <c r="AH585" s="985"/>
      <c r="AI585" s="985"/>
      <c r="AJ585" s="985"/>
      <c r="AK585" s="985"/>
      <c r="AL585" s="985"/>
      <c r="AM585" s="106"/>
      <c r="AN585" s="80"/>
    </row>
    <row r="586" spans="3:40" ht="13.5" customHeight="1" outlineLevel="1">
      <c r="C586" t="str">
        <f t="shared" si="12"/>
        <v>○</v>
      </c>
      <c r="E586" s="80"/>
      <c r="F586" s="105"/>
      <c r="G586" s="88"/>
      <c r="H586" s="88"/>
      <c r="I586" s="80"/>
      <c r="J586" s="110" t="s">
        <v>239</v>
      </c>
      <c r="K586" s="1096" t="s">
        <v>1111</v>
      </c>
      <c r="L586" s="985"/>
      <c r="M586" s="985"/>
      <c r="N586" s="985"/>
      <c r="O586" s="985"/>
      <c r="P586" s="985"/>
      <c r="Q586" s="985"/>
      <c r="R586" s="985"/>
      <c r="S586" s="985"/>
      <c r="T586" s="985"/>
      <c r="U586" s="985"/>
      <c r="V586" s="985"/>
      <c r="W586" s="985"/>
      <c r="X586" s="985"/>
      <c r="Y586" s="985"/>
      <c r="Z586" s="985"/>
      <c r="AA586" s="985"/>
      <c r="AB586" s="985"/>
      <c r="AC586" s="985"/>
      <c r="AD586" s="985"/>
      <c r="AE586" s="985"/>
      <c r="AF586" s="985"/>
      <c r="AG586" s="985"/>
      <c r="AH586" s="985"/>
      <c r="AI586" s="985"/>
      <c r="AJ586" s="985"/>
      <c r="AK586" s="985"/>
      <c r="AL586" s="985"/>
      <c r="AM586" s="106"/>
      <c r="AN586" s="80"/>
    </row>
    <row r="587" spans="3:40" outlineLevel="1">
      <c r="C587" t="str">
        <f t="shared" si="12"/>
        <v>○</v>
      </c>
      <c r="E587" s="80"/>
      <c r="F587" s="105"/>
      <c r="G587" s="88"/>
      <c r="H587" s="88"/>
      <c r="I587" s="80"/>
      <c r="J587" s="110"/>
      <c r="K587" s="985"/>
      <c r="L587" s="985"/>
      <c r="M587" s="985"/>
      <c r="N587" s="985"/>
      <c r="O587" s="985"/>
      <c r="P587" s="985"/>
      <c r="Q587" s="985"/>
      <c r="R587" s="985"/>
      <c r="S587" s="985"/>
      <c r="T587" s="985"/>
      <c r="U587" s="985"/>
      <c r="V587" s="985"/>
      <c r="W587" s="985"/>
      <c r="X587" s="985"/>
      <c r="Y587" s="985"/>
      <c r="Z587" s="985"/>
      <c r="AA587" s="985"/>
      <c r="AB587" s="985"/>
      <c r="AC587" s="985"/>
      <c r="AD587" s="985"/>
      <c r="AE587" s="985"/>
      <c r="AF587" s="985"/>
      <c r="AG587" s="985"/>
      <c r="AH587" s="985"/>
      <c r="AI587" s="985"/>
      <c r="AJ587" s="985"/>
      <c r="AK587" s="985"/>
      <c r="AL587" s="985"/>
      <c r="AM587" s="106"/>
      <c r="AN587" s="80"/>
    </row>
    <row r="588" spans="3:40" outlineLevel="1">
      <c r="C588" t="str">
        <f t="shared" si="12"/>
        <v>○</v>
      </c>
      <c r="E588" s="80"/>
      <c r="F588" s="105"/>
      <c r="G588" s="88"/>
      <c r="H588" s="88"/>
      <c r="I588" s="80"/>
      <c r="J588" s="80"/>
      <c r="K588" s="985"/>
      <c r="L588" s="985"/>
      <c r="M588" s="985"/>
      <c r="N588" s="985"/>
      <c r="O588" s="985"/>
      <c r="P588" s="985"/>
      <c r="Q588" s="985"/>
      <c r="R588" s="985"/>
      <c r="S588" s="985"/>
      <c r="T588" s="985"/>
      <c r="U588" s="985"/>
      <c r="V588" s="985"/>
      <c r="W588" s="985"/>
      <c r="X588" s="985"/>
      <c r="Y588" s="985"/>
      <c r="Z588" s="985"/>
      <c r="AA588" s="985"/>
      <c r="AB588" s="985"/>
      <c r="AC588" s="985"/>
      <c r="AD588" s="985"/>
      <c r="AE588" s="985"/>
      <c r="AF588" s="985"/>
      <c r="AG588" s="985"/>
      <c r="AH588" s="985"/>
      <c r="AI588" s="985"/>
      <c r="AJ588" s="985"/>
      <c r="AK588" s="985"/>
      <c r="AL588" s="985"/>
      <c r="AM588" s="106"/>
      <c r="AN588" s="80"/>
    </row>
    <row r="589" spans="3:40" outlineLevel="1">
      <c r="C589" t="str">
        <f t="shared" si="12"/>
        <v>○</v>
      </c>
      <c r="E589" s="80"/>
      <c r="F589" s="105"/>
      <c r="G589" s="88"/>
      <c r="H589" s="88"/>
      <c r="I589" s="80"/>
      <c r="J589" s="110" t="s">
        <v>240</v>
      </c>
      <c r="K589" s="985" t="s">
        <v>1108</v>
      </c>
      <c r="L589" s="985"/>
      <c r="M589" s="985"/>
      <c r="N589" s="985"/>
      <c r="O589" s="985"/>
      <c r="P589" s="985"/>
      <c r="Q589" s="985"/>
      <c r="R589" s="985"/>
      <c r="S589" s="985"/>
      <c r="T589" s="985"/>
      <c r="U589" s="985"/>
      <c r="V589" s="985"/>
      <c r="W589" s="985"/>
      <c r="X589" s="985"/>
      <c r="Y589" s="985"/>
      <c r="Z589" s="985"/>
      <c r="AA589" s="985"/>
      <c r="AB589" s="985"/>
      <c r="AC589" s="985"/>
      <c r="AD589" s="985"/>
      <c r="AE589" s="985"/>
      <c r="AF589" s="985"/>
      <c r="AG589" s="985"/>
      <c r="AH589" s="985"/>
      <c r="AI589" s="985"/>
      <c r="AJ589" s="985"/>
      <c r="AK589" s="985"/>
      <c r="AL589" s="985"/>
      <c r="AM589" s="106"/>
      <c r="AN589" s="80"/>
    </row>
    <row r="590" spans="3:40" outlineLevel="1">
      <c r="C590" t="str">
        <f t="shared" si="12"/>
        <v>○</v>
      </c>
      <c r="E590" s="80"/>
      <c r="F590" s="105"/>
      <c r="G590" s="88"/>
      <c r="H590" s="88"/>
      <c r="I590" s="80"/>
      <c r="J590" s="80"/>
      <c r="K590" s="985"/>
      <c r="L590" s="985"/>
      <c r="M590" s="985"/>
      <c r="N590" s="985"/>
      <c r="O590" s="985"/>
      <c r="P590" s="985"/>
      <c r="Q590" s="985"/>
      <c r="R590" s="985"/>
      <c r="S590" s="985"/>
      <c r="T590" s="985"/>
      <c r="U590" s="985"/>
      <c r="V590" s="985"/>
      <c r="W590" s="985"/>
      <c r="X590" s="985"/>
      <c r="Y590" s="985"/>
      <c r="Z590" s="985"/>
      <c r="AA590" s="985"/>
      <c r="AB590" s="985"/>
      <c r="AC590" s="985"/>
      <c r="AD590" s="985"/>
      <c r="AE590" s="985"/>
      <c r="AF590" s="985"/>
      <c r="AG590" s="985"/>
      <c r="AH590" s="985"/>
      <c r="AI590" s="985"/>
      <c r="AJ590" s="985"/>
      <c r="AK590" s="985"/>
      <c r="AL590" s="985"/>
      <c r="AM590" s="106"/>
      <c r="AN590" s="80"/>
    </row>
    <row r="591" spans="3:40" ht="13.5" customHeight="1" outlineLevel="1">
      <c r="C591" t="str">
        <f t="shared" si="12"/>
        <v>○</v>
      </c>
      <c r="E591" s="80"/>
      <c r="F591" s="105"/>
      <c r="G591" s="88"/>
      <c r="H591" s="110" t="s">
        <v>235</v>
      </c>
      <c r="I591" s="1042" t="s">
        <v>269</v>
      </c>
      <c r="J591" s="1042"/>
      <c r="K591" s="1042"/>
      <c r="L591" s="1042"/>
      <c r="M591" s="1042"/>
      <c r="N591" s="1042"/>
      <c r="O591" s="1042"/>
      <c r="P591" s="1042"/>
      <c r="Q591" s="1042"/>
      <c r="R591" s="1042"/>
      <c r="S591" s="1042"/>
      <c r="T591" s="1042"/>
      <c r="U591" s="1042"/>
      <c r="V591" s="1042"/>
      <c r="W591" s="1042"/>
      <c r="X591" s="1042"/>
      <c r="Y591" s="1042"/>
      <c r="Z591" s="1042"/>
      <c r="AA591" s="1042"/>
      <c r="AB591" s="1042"/>
      <c r="AC591" s="1042"/>
      <c r="AD591" s="1042"/>
      <c r="AE591" s="1042"/>
      <c r="AF591" s="1042"/>
      <c r="AG591" s="1042"/>
      <c r="AH591" s="1042"/>
      <c r="AI591" s="1042"/>
      <c r="AJ591" s="1042"/>
      <c r="AK591" s="1042"/>
      <c r="AL591" s="1042"/>
      <c r="AM591" s="106"/>
      <c r="AN591" s="80"/>
    </row>
    <row r="592" spans="3:40" outlineLevel="1">
      <c r="C592" t="str">
        <f t="shared" si="12"/>
        <v>○</v>
      </c>
      <c r="E592" s="80"/>
      <c r="F592" s="105"/>
      <c r="G592" s="88"/>
      <c r="H592" s="88"/>
      <c r="I592" s="1042"/>
      <c r="J592" s="1042"/>
      <c r="K592" s="1042"/>
      <c r="L592" s="1042"/>
      <c r="M592" s="1042"/>
      <c r="N592" s="1042"/>
      <c r="O592" s="1042"/>
      <c r="P592" s="1042"/>
      <c r="Q592" s="1042"/>
      <c r="R592" s="1042"/>
      <c r="S592" s="1042"/>
      <c r="T592" s="1042"/>
      <c r="U592" s="1042"/>
      <c r="V592" s="1042"/>
      <c r="W592" s="1042"/>
      <c r="X592" s="1042"/>
      <c r="Y592" s="1042"/>
      <c r="Z592" s="1042"/>
      <c r="AA592" s="1042"/>
      <c r="AB592" s="1042"/>
      <c r="AC592" s="1042"/>
      <c r="AD592" s="1042"/>
      <c r="AE592" s="1042"/>
      <c r="AF592" s="1042"/>
      <c r="AG592" s="1042"/>
      <c r="AH592" s="1042"/>
      <c r="AI592" s="1042"/>
      <c r="AJ592" s="1042"/>
      <c r="AK592" s="1042"/>
      <c r="AL592" s="1042"/>
      <c r="AM592" s="106"/>
      <c r="AN592" s="80"/>
    </row>
    <row r="593" spans="3:40" outlineLevel="1">
      <c r="C593" t="str">
        <f t="shared" si="12"/>
        <v>○</v>
      </c>
      <c r="E593" s="80"/>
      <c r="F593" s="105"/>
      <c r="G593" s="88"/>
      <c r="H593" s="88"/>
      <c r="I593" s="88"/>
      <c r="J593" s="88"/>
      <c r="K593" s="88"/>
      <c r="L593" s="88"/>
      <c r="M593" s="88"/>
      <c r="N593" s="88"/>
      <c r="O593" s="88"/>
      <c r="P593" s="88"/>
      <c r="Q593" s="88"/>
      <c r="R593" s="88"/>
      <c r="S593" s="88"/>
      <c r="T593" s="88"/>
      <c r="U593" s="88"/>
      <c r="V593" s="88"/>
      <c r="W593" s="88"/>
      <c r="X593" s="88"/>
      <c r="Y593" s="88"/>
      <c r="Z593" s="88"/>
      <c r="AA593" s="88"/>
      <c r="AB593" s="88"/>
      <c r="AC593" s="88"/>
      <c r="AD593" s="88"/>
      <c r="AE593" s="88"/>
      <c r="AF593" s="88"/>
      <c r="AG593" s="88"/>
      <c r="AH593" s="88"/>
      <c r="AI593" s="88"/>
      <c r="AJ593" s="88"/>
      <c r="AK593" s="88"/>
      <c r="AL593" s="88"/>
      <c r="AM593" s="106"/>
      <c r="AN593" s="80"/>
    </row>
    <row r="594" spans="3:40" outlineLevel="1">
      <c r="C594" t="str">
        <f t="shared" si="12"/>
        <v>○</v>
      </c>
      <c r="E594" s="80"/>
      <c r="F594" s="105"/>
      <c r="G594" s="88"/>
      <c r="H594" s="110" t="s">
        <v>1101</v>
      </c>
      <c r="I594" s="88" t="s">
        <v>237</v>
      </c>
      <c r="J594" s="640"/>
      <c r="K594" s="640"/>
      <c r="L594" s="640"/>
      <c r="M594" s="640"/>
      <c r="N594" s="640"/>
      <c r="O594" s="640"/>
      <c r="P594" s="640"/>
      <c r="Q594" s="640"/>
      <c r="R594" s="640"/>
      <c r="S594" s="640"/>
      <c r="T594" s="640"/>
      <c r="U594" s="640"/>
      <c r="V594" s="640"/>
      <c r="W594" s="640"/>
      <c r="X594" s="640"/>
      <c r="Y594" s="640"/>
      <c r="Z594" s="640"/>
      <c r="AA594" s="640"/>
      <c r="AB594" s="640"/>
      <c r="AC594" s="640"/>
      <c r="AD594" s="640"/>
      <c r="AE594" s="640"/>
      <c r="AF594" s="640"/>
      <c r="AG594" s="640"/>
      <c r="AH594" s="640"/>
      <c r="AI594" s="640"/>
      <c r="AJ594" s="640"/>
      <c r="AK594" s="640"/>
      <c r="AL594" s="640"/>
      <c r="AM594" s="106"/>
      <c r="AN594" s="80"/>
    </row>
    <row r="595" spans="3:40" outlineLevel="1">
      <c r="C595" t="str">
        <f t="shared" si="12"/>
        <v>○</v>
      </c>
      <c r="E595" s="80"/>
      <c r="F595" s="105"/>
      <c r="G595" s="88"/>
      <c r="H595" s="88"/>
      <c r="I595" s="88" t="s">
        <v>104</v>
      </c>
      <c r="J595" s="1042" t="s">
        <v>270</v>
      </c>
      <c r="K595" s="1042"/>
      <c r="L595" s="1042"/>
      <c r="M595" s="1042"/>
      <c r="N595" s="1042"/>
      <c r="O595" s="1042"/>
      <c r="P595" s="1042"/>
      <c r="Q595" s="1042"/>
      <c r="R595" s="1042"/>
      <c r="S595" s="1042"/>
      <c r="T595" s="1042"/>
      <c r="U595" s="1042"/>
      <c r="V595" s="1042"/>
      <c r="W595" s="1042"/>
      <c r="X595" s="1042"/>
      <c r="Y595" s="1042"/>
      <c r="Z595" s="1042"/>
      <c r="AA595" s="1042"/>
      <c r="AB595" s="1042"/>
      <c r="AC595" s="1042"/>
      <c r="AD595" s="1042"/>
      <c r="AE595" s="1042"/>
      <c r="AF595" s="1042"/>
      <c r="AG595" s="1042"/>
      <c r="AH595" s="1042"/>
      <c r="AI595" s="1042"/>
      <c r="AJ595" s="1042"/>
      <c r="AK595" s="1042"/>
      <c r="AL595" s="1042"/>
      <c r="AM595" s="106"/>
      <c r="AN595" s="80"/>
    </row>
    <row r="596" spans="3:40" outlineLevel="1">
      <c r="C596" t="str">
        <f t="shared" si="12"/>
        <v>○</v>
      </c>
      <c r="E596" s="80"/>
      <c r="F596" s="105"/>
      <c r="G596" s="88"/>
      <c r="H596" s="88"/>
      <c r="I596" s="88"/>
      <c r="J596" s="1042"/>
      <c r="K596" s="1042"/>
      <c r="L596" s="1042"/>
      <c r="M596" s="1042"/>
      <c r="N596" s="1042"/>
      <c r="O596" s="1042"/>
      <c r="P596" s="1042"/>
      <c r="Q596" s="1042"/>
      <c r="R596" s="1042"/>
      <c r="S596" s="1042"/>
      <c r="T596" s="1042"/>
      <c r="U596" s="1042"/>
      <c r="V596" s="1042"/>
      <c r="W596" s="1042"/>
      <c r="X596" s="1042"/>
      <c r="Y596" s="1042"/>
      <c r="Z596" s="1042"/>
      <c r="AA596" s="1042"/>
      <c r="AB596" s="1042"/>
      <c r="AC596" s="1042"/>
      <c r="AD596" s="1042"/>
      <c r="AE596" s="1042"/>
      <c r="AF596" s="1042"/>
      <c r="AG596" s="1042"/>
      <c r="AH596" s="1042"/>
      <c r="AI596" s="1042"/>
      <c r="AJ596" s="1042"/>
      <c r="AK596" s="1042"/>
      <c r="AL596" s="1042"/>
      <c r="AM596" s="106"/>
      <c r="AN596" s="80"/>
    </row>
    <row r="597" spans="3:40" outlineLevel="1">
      <c r="C597" t="str">
        <f t="shared" si="12"/>
        <v>○</v>
      </c>
      <c r="E597" s="80"/>
      <c r="F597" s="105"/>
      <c r="G597" s="88"/>
      <c r="H597" s="110"/>
      <c r="I597" s="88"/>
      <c r="J597" s="1042"/>
      <c r="K597" s="1042"/>
      <c r="L597" s="1042"/>
      <c r="M597" s="1042"/>
      <c r="N597" s="1042"/>
      <c r="O597" s="1042"/>
      <c r="P597" s="1042"/>
      <c r="Q597" s="1042"/>
      <c r="R597" s="1042"/>
      <c r="S597" s="1042"/>
      <c r="T597" s="1042"/>
      <c r="U597" s="1042"/>
      <c r="V597" s="1042"/>
      <c r="W597" s="1042"/>
      <c r="X597" s="1042"/>
      <c r="Y597" s="1042"/>
      <c r="Z597" s="1042"/>
      <c r="AA597" s="1042"/>
      <c r="AB597" s="1042"/>
      <c r="AC597" s="1042"/>
      <c r="AD597" s="1042"/>
      <c r="AE597" s="1042"/>
      <c r="AF597" s="1042"/>
      <c r="AG597" s="1042"/>
      <c r="AH597" s="1042"/>
      <c r="AI597" s="1042"/>
      <c r="AJ597" s="1042"/>
      <c r="AK597" s="1042"/>
      <c r="AL597" s="1042"/>
      <c r="AM597" s="106"/>
      <c r="AN597" s="80"/>
    </row>
    <row r="598" spans="3:40" outlineLevel="1">
      <c r="C598" t="str">
        <f t="shared" si="12"/>
        <v>○</v>
      </c>
      <c r="E598" s="80"/>
      <c r="F598" s="105"/>
      <c r="G598" s="88"/>
      <c r="H598" s="88"/>
      <c r="I598" s="88" t="s">
        <v>105</v>
      </c>
      <c r="J598" s="88" t="s">
        <v>241</v>
      </c>
      <c r="K598" s="88"/>
      <c r="L598" s="88"/>
      <c r="M598" s="88"/>
      <c r="N598" s="88"/>
      <c r="O598" s="88"/>
      <c r="P598" s="88"/>
      <c r="Q598" s="88"/>
      <c r="R598" s="88"/>
      <c r="S598" s="88"/>
      <c r="T598" s="88"/>
      <c r="U598" s="88"/>
      <c r="V598" s="88"/>
      <c r="W598" s="88"/>
      <c r="X598" s="88"/>
      <c r="Y598" s="88"/>
      <c r="Z598" s="88"/>
      <c r="AA598" s="88"/>
      <c r="AB598" s="88"/>
      <c r="AC598" s="88"/>
      <c r="AD598" s="88"/>
      <c r="AE598" s="88"/>
      <c r="AF598" s="88"/>
      <c r="AG598" s="88"/>
      <c r="AH598" s="88"/>
      <c r="AI598" s="88"/>
      <c r="AJ598" s="88"/>
      <c r="AK598" s="88"/>
      <c r="AL598" s="88"/>
      <c r="AM598" s="106"/>
      <c r="AN598" s="80"/>
    </row>
    <row r="599" spans="3:40" outlineLevel="1">
      <c r="C599" t="str">
        <f t="shared" si="12"/>
        <v>○</v>
      </c>
      <c r="E599" s="80"/>
      <c r="F599" s="105"/>
      <c r="G599" s="88"/>
      <c r="H599" s="110"/>
      <c r="I599" s="88"/>
      <c r="J599" s="110" t="s">
        <v>238</v>
      </c>
      <c r="K599" s="1042" t="s">
        <v>271</v>
      </c>
      <c r="L599" s="1042"/>
      <c r="M599" s="1042"/>
      <c r="N599" s="1042"/>
      <c r="O599" s="1042"/>
      <c r="P599" s="1042"/>
      <c r="Q599" s="1042"/>
      <c r="R599" s="1042"/>
      <c r="S599" s="1042"/>
      <c r="T599" s="1042"/>
      <c r="U599" s="1042"/>
      <c r="V599" s="1042"/>
      <c r="W599" s="1042"/>
      <c r="X599" s="1042"/>
      <c r="Y599" s="1042"/>
      <c r="Z599" s="1042"/>
      <c r="AA599" s="1042"/>
      <c r="AB599" s="1042"/>
      <c r="AC599" s="1042"/>
      <c r="AD599" s="1042"/>
      <c r="AE599" s="1042"/>
      <c r="AF599" s="1042"/>
      <c r="AG599" s="1042"/>
      <c r="AH599" s="1042"/>
      <c r="AI599" s="1042"/>
      <c r="AJ599" s="1042"/>
      <c r="AK599" s="1042"/>
      <c r="AL599" s="1042"/>
      <c r="AM599" s="106"/>
      <c r="AN599" s="80"/>
    </row>
    <row r="600" spans="3:40" outlineLevel="1">
      <c r="C600" t="str">
        <f t="shared" si="12"/>
        <v>○</v>
      </c>
      <c r="E600" s="80"/>
      <c r="F600" s="105"/>
      <c r="G600" s="88"/>
      <c r="H600" s="88"/>
      <c r="I600" s="88"/>
      <c r="J600" s="88"/>
      <c r="K600" s="1042"/>
      <c r="L600" s="1042"/>
      <c r="M600" s="1042"/>
      <c r="N600" s="1042"/>
      <c r="O600" s="1042"/>
      <c r="P600" s="1042"/>
      <c r="Q600" s="1042"/>
      <c r="R600" s="1042"/>
      <c r="S600" s="1042"/>
      <c r="T600" s="1042"/>
      <c r="U600" s="1042"/>
      <c r="V600" s="1042"/>
      <c r="W600" s="1042"/>
      <c r="X600" s="1042"/>
      <c r="Y600" s="1042"/>
      <c r="Z600" s="1042"/>
      <c r="AA600" s="1042"/>
      <c r="AB600" s="1042"/>
      <c r="AC600" s="1042"/>
      <c r="AD600" s="1042"/>
      <c r="AE600" s="1042"/>
      <c r="AF600" s="1042"/>
      <c r="AG600" s="1042"/>
      <c r="AH600" s="1042"/>
      <c r="AI600" s="1042"/>
      <c r="AJ600" s="1042"/>
      <c r="AK600" s="1042"/>
      <c r="AL600" s="1042"/>
      <c r="AM600" s="106"/>
      <c r="AN600" s="80"/>
    </row>
    <row r="601" spans="3:40" outlineLevel="1">
      <c r="C601" t="str">
        <f t="shared" si="12"/>
        <v>○</v>
      </c>
      <c r="E601" s="80"/>
      <c r="F601" s="105"/>
      <c r="G601" s="88"/>
      <c r="H601" s="88"/>
      <c r="I601" s="88"/>
      <c r="J601" s="110" t="s">
        <v>239</v>
      </c>
      <c r="K601" s="1042" t="s">
        <v>272</v>
      </c>
      <c r="L601" s="1042"/>
      <c r="M601" s="1042"/>
      <c r="N601" s="1042"/>
      <c r="O601" s="1042"/>
      <c r="P601" s="1042"/>
      <c r="Q601" s="1042"/>
      <c r="R601" s="1042"/>
      <c r="S601" s="1042"/>
      <c r="T601" s="1042"/>
      <c r="U601" s="1042"/>
      <c r="V601" s="1042"/>
      <c r="W601" s="1042"/>
      <c r="X601" s="1042"/>
      <c r="Y601" s="1042"/>
      <c r="Z601" s="1042"/>
      <c r="AA601" s="1042"/>
      <c r="AB601" s="1042"/>
      <c r="AC601" s="1042"/>
      <c r="AD601" s="1042"/>
      <c r="AE601" s="1042"/>
      <c r="AF601" s="1042"/>
      <c r="AG601" s="1042"/>
      <c r="AH601" s="1042"/>
      <c r="AI601" s="1042"/>
      <c r="AJ601" s="1042"/>
      <c r="AK601" s="1042"/>
      <c r="AL601" s="1042"/>
      <c r="AM601" s="106"/>
      <c r="AN601" s="80"/>
    </row>
    <row r="602" spans="3:40" outlineLevel="1">
      <c r="C602" t="str">
        <f t="shared" si="12"/>
        <v>○</v>
      </c>
      <c r="E602" s="80"/>
      <c r="F602" s="105"/>
      <c r="G602" s="88"/>
      <c r="H602" s="88"/>
      <c r="I602" s="88"/>
      <c r="J602" s="110"/>
      <c r="K602" s="1042"/>
      <c r="L602" s="1042"/>
      <c r="M602" s="1042"/>
      <c r="N602" s="1042"/>
      <c r="O602" s="1042"/>
      <c r="P602" s="1042"/>
      <c r="Q602" s="1042"/>
      <c r="R602" s="1042"/>
      <c r="S602" s="1042"/>
      <c r="T602" s="1042"/>
      <c r="U602" s="1042"/>
      <c r="V602" s="1042"/>
      <c r="W602" s="1042"/>
      <c r="X602" s="1042"/>
      <c r="Y602" s="1042"/>
      <c r="Z602" s="1042"/>
      <c r="AA602" s="1042"/>
      <c r="AB602" s="1042"/>
      <c r="AC602" s="1042"/>
      <c r="AD602" s="1042"/>
      <c r="AE602" s="1042"/>
      <c r="AF602" s="1042"/>
      <c r="AG602" s="1042"/>
      <c r="AH602" s="1042"/>
      <c r="AI602" s="1042"/>
      <c r="AJ602" s="1042"/>
      <c r="AK602" s="1042"/>
      <c r="AL602" s="1042"/>
      <c r="AM602" s="106"/>
      <c r="AN602" s="80"/>
    </row>
    <row r="603" spans="3:40" outlineLevel="1">
      <c r="C603" t="str">
        <f t="shared" si="12"/>
        <v>○</v>
      </c>
      <c r="E603" s="80"/>
      <c r="F603" s="105"/>
      <c r="G603" s="88"/>
      <c r="H603" s="88"/>
      <c r="I603" s="88"/>
      <c r="J603" s="88"/>
      <c r="K603" s="1042"/>
      <c r="L603" s="1042"/>
      <c r="M603" s="1042"/>
      <c r="N603" s="1042"/>
      <c r="O603" s="1042"/>
      <c r="P603" s="1042"/>
      <c r="Q603" s="1042"/>
      <c r="R603" s="1042"/>
      <c r="S603" s="1042"/>
      <c r="T603" s="1042"/>
      <c r="U603" s="1042"/>
      <c r="V603" s="1042"/>
      <c r="W603" s="1042"/>
      <c r="X603" s="1042"/>
      <c r="Y603" s="1042"/>
      <c r="Z603" s="1042"/>
      <c r="AA603" s="1042"/>
      <c r="AB603" s="1042"/>
      <c r="AC603" s="1042"/>
      <c r="AD603" s="1042"/>
      <c r="AE603" s="1042"/>
      <c r="AF603" s="1042"/>
      <c r="AG603" s="1042"/>
      <c r="AH603" s="1042"/>
      <c r="AI603" s="1042"/>
      <c r="AJ603" s="1042"/>
      <c r="AK603" s="1042"/>
      <c r="AL603" s="1042"/>
      <c r="AM603" s="106"/>
      <c r="AN603" s="80"/>
    </row>
    <row r="604" spans="3:40" outlineLevel="1">
      <c r="C604" t="str">
        <f t="shared" si="12"/>
        <v>○</v>
      </c>
      <c r="E604" s="80"/>
      <c r="F604" s="105"/>
      <c r="G604" s="88"/>
      <c r="H604" s="88"/>
      <c r="I604" s="88"/>
      <c r="J604" s="88"/>
      <c r="K604" s="1042"/>
      <c r="L604" s="1042"/>
      <c r="M604" s="1042"/>
      <c r="N604" s="1042"/>
      <c r="O604" s="1042"/>
      <c r="P604" s="1042"/>
      <c r="Q604" s="1042"/>
      <c r="R604" s="1042"/>
      <c r="S604" s="1042"/>
      <c r="T604" s="1042"/>
      <c r="U604" s="1042"/>
      <c r="V604" s="1042"/>
      <c r="W604" s="1042"/>
      <c r="X604" s="1042"/>
      <c r="Y604" s="1042"/>
      <c r="Z604" s="1042"/>
      <c r="AA604" s="1042"/>
      <c r="AB604" s="1042"/>
      <c r="AC604" s="1042"/>
      <c r="AD604" s="1042"/>
      <c r="AE604" s="1042"/>
      <c r="AF604" s="1042"/>
      <c r="AG604" s="1042"/>
      <c r="AH604" s="1042"/>
      <c r="AI604" s="1042"/>
      <c r="AJ604" s="1042"/>
      <c r="AK604" s="1042"/>
      <c r="AL604" s="1042"/>
      <c r="AM604" s="106"/>
      <c r="AN604" s="80"/>
    </row>
    <row r="605" spans="3:40" outlineLevel="1">
      <c r="C605" t="str">
        <f t="shared" si="12"/>
        <v>○</v>
      </c>
      <c r="E605" s="80"/>
      <c r="F605" s="105"/>
      <c r="G605" s="88"/>
      <c r="H605" s="88"/>
      <c r="I605" s="88"/>
      <c r="J605" s="110" t="s">
        <v>240</v>
      </c>
      <c r="K605" s="1042" t="s">
        <v>242</v>
      </c>
      <c r="L605" s="1042"/>
      <c r="M605" s="1042"/>
      <c r="N605" s="1042"/>
      <c r="O605" s="1042"/>
      <c r="P605" s="1042"/>
      <c r="Q605" s="1042"/>
      <c r="R605" s="1042"/>
      <c r="S605" s="1042"/>
      <c r="T605" s="1042"/>
      <c r="U605" s="1042"/>
      <c r="V605" s="1042"/>
      <c r="W605" s="1042"/>
      <c r="X605" s="1042"/>
      <c r="Y605" s="1042"/>
      <c r="Z605" s="1042"/>
      <c r="AA605" s="1042"/>
      <c r="AB605" s="1042"/>
      <c r="AC605" s="1042"/>
      <c r="AD605" s="1042"/>
      <c r="AE605" s="1042"/>
      <c r="AF605" s="1042"/>
      <c r="AG605" s="1042"/>
      <c r="AH605" s="1042"/>
      <c r="AI605" s="1042"/>
      <c r="AJ605" s="1042"/>
      <c r="AK605" s="1042"/>
      <c r="AL605" s="1042"/>
      <c r="AM605" s="106"/>
      <c r="AN605" s="80"/>
    </row>
    <row r="606" spans="3:40" outlineLevel="1">
      <c r="C606" t="str">
        <f t="shared" si="12"/>
        <v>○</v>
      </c>
      <c r="E606" s="80"/>
      <c r="F606" s="105"/>
      <c r="G606" s="88"/>
      <c r="H606" s="88"/>
      <c r="I606" s="80"/>
      <c r="J606" s="88"/>
      <c r="K606" s="1042"/>
      <c r="L606" s="1042"/>
      <c r="M606" s="1042"/>
      <c r="N606" s="1042"/>
      <c r="O606" s="1042"/>
      <c r="P606" s="1042"/>
      <c r="Q606" s="1042"/>
      <c r="R606" s="1042"/>
      <c r="S606" s="1042"/>
      <c r="T606" s="1042"/>
      <c r="U606" s="1042"/>
      <c r="V606" s="1042"/>
      <c r="W606" s="1042"/>
      <c r="X606" s="1042"/>
      <c r="Y606" s="1042"/>
      <c r="Z606" s="1042"/>
      <c r="AA606" s="1042"/>
      <c r="AB606" s="1042"/>
      <c r="AC606" s="1042"/>
      <c r="AD606" s="1042"/>
      <c r="AE606" s="1042"/>
      <c r="AF606" s="1042"/>
      <c r="AG606" s="1042"/>
      <c r="AH606" s="1042"/>
      <c r="AI606" s="1042"/>
      <c r="AJ606" s="1042"/>
      <c r="AK606" s="1042"/>
      <c r="AL606" s="1042"/>
      <c r="AM606" s="106"/>
      <c r="AN606" s="80"/>
    </row>
    <row r="607" spans="3:40" outlineLevel="1">
      <c r="C607" t="str">
        <f t="shared" si="12"/>
        <v>○</v>
      </c>
      <c r="E607" s="80"/>
      <c r="F607" s="105"/>
      <c r="G607" s="88"/>
      <c r="H607" s="88"/>
      <c r="I607" s="87"/>
      <c r="J607" s="110" t="s">
        <v>243</v>
      </c>
      <c r="K607" s="1042" t="s">
        <v>1189</v>
      </c>
      <c r="L607" s="1042"/>
      <c r="M607" s="1042"/>
      <c r="N607" s="1042"/>
      <c r="O607" s="1042"/>
      <c r="P607" s="1042"/>
      <c r="Q607" s="1042"/>
      <c r="R607" s="1042"/>
      <c r="S607" s="1042"/>
      <c r="T607" s="1042"/>
      <c r="U607" s="1042"/>
      <c r="V607" s="1042"/>
      <c r="W607" s="1042"/>
      <c r="X607" s="1042"/>
      <c r="Y607" s="1042"/>
      <c r="Z607" s="1042"/>
      <c r="AA607" s="1042"/>
      <c r="AB607" s="1042"/>
      <c r="AC607" s="1042"/>
      <c r="AD607" s="1042"/>
      <c r="AE607" s="1042"/>
      <c r="AF607" s="1042"/>
      <c r="AG607" s="1042"/>
      <c r="AH607" s="1042"/>
      <c r="AI607" s="1042"/>
      <c r="AJ607" s="1042"/>
      <c r="AK607" s="1042"/>
      <c r="AL607" s="1042"/>
      <c r="AM607" s="106"/>
      <c r="AN607" s="80"/>
    </row>
    <row r="608" spans="3:40" outlineLevel="1">
      <c r="C608" t="str">
        <f t="shared" si="12"/>
        <v>○</v>
      </c>
      <c r="E608" s="80"/>
      <c r="F608" s="105"/>
      <c r="G608" s="88"/>
      <c r="H608" s="88"/>
      <c r="I608" s="87"/>
      <c r="J608" s="110"/>
      <c r="K608" s="1042"/>
      <c r="L608" s="1042"/>
      <c r="M608" s="1042"/>
      <c r="N608" s="1042"/>
      <c r="O608" s="1042"/>
      <c r="P608" s="1042"/>
      <c r="Q608" s="1042"/>
      <c r="R608" s="1042"/>
      <c r="S608" s="1042"/>
      <c r="T608" s="1042"/>
      <c r="U608" s="1042"/>
      <c r="V608" s="1042"/>
      <c r="W608" s="1042"/>
      <c r="X608" s="1042"/>
      <c r="Y608" s="1042"/>
      <c r="Z608" s="1042"/>
      <c r="AA608" s="1042"/>
      <c r="AB608" s="1042"/>
      <c r="AC608" s="1042"/>
      <c r="AD608" s="1042"/>
      <c r="AE608" s="1042"/>
      <c r="AF608" s="1042"/>
      <c r="AG608" s="1042"/>
      <c r="AH608" s="1042"/>
      <c r="AI608" s="1042"/>
      <c r="AJ608" s="1042"/>
      <c r="AK608" s="1042"/>
      <c r="AL608" s="1042"/>
      <c r="AM608" s="106"/>
      <c r="AN608" s="80"/>
    </row>
    <row r="609" spans="3:44" outlineLevel="1">
      <c r="C609" t="str">
        <f t="shared" si="12"/>
        <v>○</v>
      </c>
      <c r="E609" s="80"/>
      <c r="F609" s="105"/>
      <c r="G609" s="88"/>
      <c r="H609" s="88"/>
      <c r="I609" s="87"/>
      <c r="J609" s="110"/>
      <c r="K609" s="1042"/>
      <c r="L609" s="1042"/>
      <c r="M609" s="1042"/>
      <c r="N609" s="1042"/>
      <c r="O609" s="1042"/>
      <c r="P609" s="1042"/>
      <c r="Q609" s="1042"/>
      <c r="R609" s="1042"/>
      <c r="S609" s="1042"/>
      <c r="T609" s="1042"/>
      <c r="U609" s="1042"/>
      <c r="V609" s="1042"/>
      <c r="W609" s="1042"/>
      <c r="X609" s="1042"/>
      <c r="Y609" s="1042"/>
      <c r="Z609" s="1042"/>
      <c r="AA609" s="1042"/>
      <c r="AB609" s="1042"/>
      <c r="AC609" s="1042"/>
      <c r="AD609" s="1042"/>
      <c r="AE609" s="1042"/>
      <c r="AF609" s="1042"/>
      <c r="AG609" s="1042"/>
      <c r="AH609" s="1042"/>
      <c r="AI609" s="1042"/>
      <c r="AJ609" s="1042"/>
      <c r="AK609" s="1042"/>
      <c r="AL609" s="1042"/>
      <c r="AM609" s="106"/>
      <c r="AN609" s="80"/>
    </row>
    <row r="610" spans="3:44" outlineLevel="1">
      <c r="C610" t="str">
        <f t="shared" si="12"/>
        <v>○</v>
      </c>
      <c r="E610" s="80"/>
      <c r="F610" s="105"/>
      <c r="G610" s="88"/>
      <c r="H610" s="88"/>
      <c r="I610" s="87"/>
      <c r="J610" s="88"/>
      <c r="K610" s="1042"/>
      <c r="L610" s="1042"/>
      <c r="M610" s="1042"/>
      <c r="N610" s="1042"/>
      <c r="O610" s="1042"/>
      <c r="P610" s="1042"/>
      <c r="Q610" s="1042"/>
      <c r="R610" s="1042"/>
      <c r="S610" s="1042"/>
      <c r="T610" s="1042"/>
      <c r="U610" s="1042"/>
      <c r="V610" s="1042"/>
      <c r="W610" s="1042"/>
      <c r="X610" s="1042"/>
      <c r="Y610" s="1042"/>
      <c r="Z610" s="1042"/>
      <c r="AA610" s="1042"/>
      <c r="AB610" s="1042"/>
      <c r="AC610" s="1042"/>
      <c r="AD610" s="1042"/>
      <c r="AE610" s="1042"/>
      <c r="AF610" s="1042"/>
      <c r="AG610" s="1042"/>
      <c r="AH610" s="1042"/>
      <c r="AI610" s="1042"/>
      <c r="AJ610" s="1042"/>
      <c r="AK610" s="1042"/>
      <c r="AL610" s="1042"/>
      <c r="AM610" s="106"/>
      <c r="AN610" s="80"/>
    </row>
    <row r="611" spans="3:44" ht="14.25" outlineLevel="1" thickBot="1">
      <c r="C611" t="str">
        <f t="shared" si="12"/>
        <v>○</v>
      </c>
      <c r="E611" s="80"/>
      <c r="F611" s="107"/>
      <c r="G611" s="108"/>
      <c r="H611" s="108"/>
      <c r="I611" s="108"/>
      <c r="J611" s="657"/>
      <c r="K611" s="656"/>
      <c r="L611" s="656"/>
      <c r="M611" s="656"/>
      <c r="N611" s="656"/>
      <c r="O611" s="656"/>
      <c r="P611" s="656"/>
      <c r="Q611" s="656"/>
      <c r="R611" s="656"/>
      <c r="S611" s="656"/>
      <c r="T611" s="656"/>
      <c r="U611" s="656"/>
      <c r="V611" s="656"/>
      <c r="W611" s="656"/>
      <c r="X611" s="656"/>
      <c r="Y611" s="656"/>
      <c r="Z611" s="656"/>
      <c r="AA611" s="656"/>
      <c r="AB611" s="656"/>
      <c r="AC611" s="656"/>
      <c r="AD611" s="656"/>
      <c r="AE611" s="656"/>
      <c r="AF611" s="656"/>
      <c r="AG611" s="656"/>
      <c r="AH611" s="656"/>
      <c r="AI611" s="656"/>
      <c r="AJ611" s="656"/>
      <c r="AK611" s="656"/>
      <c r="AL611" s="656"/>
      <c r="AM611" s="109"/>
      <c r="AN611" s="80"/>
    </row>
    <row r="612" spans="3:44" ht="14.25" hidden="1" outlineLevel="1" thickBot="1">
      <c r="C612" s="96" t="str">
        <f>C$32</f>
        <v>－</v>
      </c>
      <c r="E612" s="80"/>
      <c r="F612" s="80"/>
      <c r="G612" s="80"/>
      <c r="H612" s="80"/>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G612" s="80"/>
      <c r="AH612" s="80"/>
      <c r="AI612" s="80"/>
      <c r="AJ612" s="80"/>
      <c r="AK612" s="80"/>
      <c r="AL612" s="80"/>
      <c r="AM612" s="80"/>
      <c r="AN612" s="80"/>
      <c r="AR612" t="s">
        <v>307</v>
      </c>
    </row>
    <row r="613" spans="3:44" ht="14.25" hidden="1" outlineLevel="1" thickBot="1">
      <c r="C613" t="str">
        <f t="shared" ref="C613:C644" si="13">C$612</f>
        <v>－</v>
      </c>
      <c r="E613" s="80"/>
      <c r="F613" s="80"/>
      <c r="G613" s="80"/>
      <c r="H613" s="80"/>
      <c r="I613" s="80"/>
      <c r="J613" s="80"/>
      <c r="K613" s="80"/>
      <c r="L613" s="80"/>
      <c r="M613" s="80"/>
      <c r="N613" s="80"/>
      <c r="O613" s="80"/>
      <c r="P613" s="80"/>
      <c r="Q613" s="80"/>
      <c r="R613" s="80"/>
      <c r="S613" s="80"/>
      <c r="T613" s="80"/>
      <c r="U613" s="80"/>
      <c r="V613" s="80"/>
      <c r="W613" s="80"/>
      <c r="X613" s="80"/>
      <c r="Y613" s="80"/>
      <c r="Z613" s="80"/>
      <c r="AA613" s="80"/>
      <c r="AB613" s="80"/>
      <c r="AC613" s="80"/>
      <c r="AD613" s="80"/>
      <c r="AE613" s="80"/>
      <c r="AF613" s="80"/>
      <c r="AG613" s="80"/>
      <c r="AH613" s="80"/>
      <c r="AI613" s="80"/>
      <c r="AJ613" s="80"/>
      <c r="AK613" s="80"/>
      <c r="AL613" s="80"/>
      <c r="AM613" s="80"/>
      <c r="AN613" s="99" t="s">
        <v>280</v>
      </c>
    </row>
    <row r="614" spans="3:44" ht="14.25" hidden="1" outlineLevel="1" thickBot="1">
      <c r="C614" t="str">
        <f t="shared" si="13"/>
        <v>－</v>
      </c>
      <c r="E614" s="80"/>
      <c r="F614" s="1029" t="s">
        <v>55</v>
      </c>
      <c r="G614" s="1030"/>
      <c r="H614" s="1030"/>
      <c r="I614" s="1030"/>
      <c r="J614" s="1030" t="str">
        <f>P32</f>
        <v>②</v>
      </c>
      <c r="K614" s="1031"/>
      <c r="L614" s="1032" t="s">
        <v>306</v>
      </c>
      <c r="M614" s="1032"/>
      <c r="N614" s="1032"/>
      <c r="O614" s="1032"/>
      <c r="P614" s="1032"/>
      <c r="Q614" s="1032"/>
      <c r="R614" s="1032"/>
      <c r="S614" s="1032"/>
      <c r="T614" s="1032"/>
      <c r="U614" s="1032"/>
      <c r="V614" s="1032"/>
      <c r="W614" s="1032"/>
      <c r="X614" s="1032"/>
      <c r="Y614" s="1032"/>
      <c r="Z614" s="1032"/>
      <c r="AA614" s="1032"/>
      <c r="AB614" s="1032"/>
      <c r="AC614" s="1032"/>
      <c r="AD614" s="1032"/>
      <c r="AE614" s="1032"/>
      <c r="AF614" s="1032"/>
      <c r="AG614" s="1032"/>
      <c r="AH614" s="1032"/>
      <c r="AI614" s="1032"/>
      <c r="AJ614" s="1032"/>
      <c r="AK614" s="1032"/>
      <c r="AL614" s="1032"/>
      <c r="AM614" s="1032"/>
      <c r="AN614" s="80"/>
      <c r="AR614" t="s">
        <v>467</v>
      </c>
    </row>
    <row r="615" spans="3:44" ht="14.25" hidden="1" outlineLevel="1" thickBot="1">
      <c r="C615" t="str">
        <f t="shared" si="13"/>
        <v>－</v>
      </c>
      <c r="E615" s="80"/>
      <c r="F615" s="100"/>
      <c r="G615" s="100"/>
      <c r="H615" s="100"/>
      <c r="I615" s="100"/>
      <c r="J615" s="100"/>
      <c r="K615" s="100"/>
      <c r="L615" s="1033" t="s">
        <v>281</v>
      </c>
      <c r="M615" s="1033"/>
      <c r="N615" s="1033"/>
      <c r="O615" s="1033"/>
      <c r="P615" s="1033"/>
      <c r="Q615" s="1033"/>
      <c r="R615" s="1033"/>
      <c r="S615" s="1033"/>
      <c r="T615" s="1033"/>
      <c r="U615" s="1033"/>
      <c r="V615" s="1033"/>
      <c r="W615" s="1033"/>
      <c r="X615" s="1033"/>
      <c r="Y615" s="1033"/>
      <c r="Z615" s="1033"/>
      <c r="AA615" s="1033"/>
      <c r="AB615" s="1033"/>
      <c r="AC615" s="1033"/>
      <c r="AD615" s="1033"/>
      <c r="AE615" s="1033"/>
      <c r="AF615" s="1033"/>
      <c r="AG615" s="1033"/>
      <c r="AH615" s="1033"/>
      <c r="AI615" s="1033"/>
      <c r="AJ615" s="1033"/>
      <c r="AK615" s="1033"/>
      <c r="AL615" s="1033"/>
      <c r="AM615" s="1033"/>
      <c r="AN615" s="80"/>
    </row>
    <row r="616" spans="3:44" ht="14.25" hidden="1" outlineLevel="1" thickBot="1">
      <c r="C616" t="str">
        <f t="shared" si="13"/>
        <v>－</v>
      </c>
      <c r="E616" s="80"/>
      <c r="F616" s="101"/>
      <c r="G616" s="102" t="s">
        <v>282</v>
      </c>
      <c r="H616" s="103"/>
      <c r="I616" s="103"/>
      <c r="J616" s="103"/>
      <c r="K616" s="103"/>
      <c r="L616" s="103"/>
      <c r="M616" s="103"/>
      <c r="N616" s="103"/>
      <c r="O616" s="103"/>
      <c r="P616" s="103"/>
      <c r="Q616" s="103"/>
      <c r="R616" s="103"/>
      <c r="S616" s="103"/>
      <c r="T616" s="103"/>
      <c r="U616" s="103"/>
      <c r="V616" s="103"/>
      <c r="W616" s="103"/>
      <c r="X616" s="103"/>
      <c r="Y616" s="103"/>
      <c r="Z616" s="103"/>
      <c r="AA616" s="103"/>
      <c r="AB616" s="103"/>
      <c r="AC616" s="103"/>
      <c r="AD616" s="103"/>
      <c r="AE616" s="103"/>
      <c r="AF616" s="103"/>
      <c r="AG616" s="103"/>
      <c r="AH616" s="103"/>
      <c r="AI616" s="103"/>
      <c r="AJ616" s="103"/>
      <c r="AK616" s="103"/>
      <c r="AL616" s="103"/>
      <c r="AM616" s="104"/>
      <c r="AN616" s="80"/>
    </row>
    <row r="617" spans="3:44" ht="14.25" hidden="1" outlineLevel="1" thickBot="1">
      <c r="C617" t="str">
        <f t="shared" si="13"/>
        <v>－</v>
      </c>
      <c r="E617" s="80"/>
      <c r="F617" s="105"/>
      <c r="G617" s="80"/>
      <c r="H617" s="1021" t="s">
        <v>283</v>
      </c>
      <c r="I617" s="1021"/>
      <c r="J617" s="1021"/>
      <c r="K617" s="1021"/>
      <c r="L617" s="1021"/>
      <c r="M617" s="1021"/>
      <c r="N617" s="1021"/>
      <c r="O617" s="1021"/>
      <c r="P617" s="1021"/>
      <c r="Q617" s="1021"/>
      <c r="R617" s="1021"/>
      <c r="S617" s="1021"/>
      <c r="T617" s="1021"/>
      <c r="U617" s="1021"/>
      <c r="V617" s="1021"/>
      <c r="W617" s="1021"/>
      <c r="X617" s="1021"/>
      <c r="Y617" s="1021"/>
      <c r="Z617" s="1021"/>
      <c r="AA617" s="1021"/>
      <c r="AB617" s="1021"/>
      <c r="AC617" s="1021"/>
      <c r="AD617" s="1021"/>
      <c r="AE617" s="1021"/>
      <c r="AF617" s="1021"/>
      <c r="AG617" s="1021"/>
      <c r="AH617" s="1021"/>
      <c r="AI617" s="1021"/>
      <c r="AJ617" s="1021"/>
      <c r="AK617" s="1021"/>
      <c r="AL617" s="1021"/>
      <c r="AM617" s="106"/>
      <c r="AN617" s="80"/>
    </row>
    <row r="618" spans="3:44" ht="14.25" hidden="1" outlineLevel="1" thickBot="1">
      <c r="C618" t="str">
        <f t="shared" si="13"/>
        <v>－</v>
      </c>
      <c r="E618" s="80"/>
      <c r="F618" s="105"/>
      <c r="G618" s="112"/>
      <c r="H618" s="1021"/>
      <c r="I618" s="1021"/>
      <c r="J618" s="1021"/>
      <c r="K618" s="1021"/>
      <c r="L618" s="1021"/>
      <c r="M618" s="1021"/>
      <c r="N618" s="1021"/>
      <c r="O618" s="1021"/>
      <c r="P618" s="1021"/>
      <c r="Q618" s="1021"/>
      <c r="R618" s="1021"/>
      <c r="S618" s="1021"/>
      <c r="T618" s="1021"/>
      <c r="U618" s="1021"/>
      <c r="V618" s="1021"/>
      <c r="W618" s="1021"/>
      <c r="X618" s="1021"/>
      <c r="Y618" s="1021"/>
      <c r="Z618" s="1021"/>
      <c r="AA618" s="1021"/>
      <c r="AB618" s="1021"/>
      <c r="AC618" s="1021"/>
      <c r="AD618" s="1021"/>
      <c r="AE618" s="1021"/>
      <c r="AF618" s="1021"/>
      <c r="AG618" s="1021"/>
      <c r="AH618" s="1021"/>
      <c r="AI618" s="1021"/>
      <c r="AJ618" s="1021"/>
      <c r="AK618" s="1021"/>
      <c r="AL618" s="1021"/>
      <c r="AM618" s="106"/>
      <c r="AN618" s="80"/>
    </row>
    <row r="619" spans="3:44" ht="14.25" hidden="1" outlineLevel="1" thickBot="1">
      <c r="C619" t="str">
        <f t="shared" si="13"/>
        <v>－</v>
      </c>
      <c r="E619" s="80"/>
      <c r="F619" s="105"/>
      <c r="G619" s="33" t="s">
        <v>284</v>
      </c>
      <c r="H619" s="112"/>
      <c r="I619" s="112"/>
      <c r="J619" s="112"/>
      <c r="K619" s="112"/>
      <c r="L619" s="112"/>
      <c r="M619" s="112"/>
      <c r="N619" s="88"/>
      <c r="O619" s="88"/>
      <c r="P619" s="88"/>
      <c r="Q619" s="88"/>
      <c r="R619" s="88"/>
      <c r="S619" s="88"/>
      <c r="T619" s="88"/>
      <c r="U619" s="88"/>
      <c r="V619" s="88"/>
      <c r="W619" s="88"/>
      <c r="X619" s="88"/>
      <c r="Y619" s="88"/>
      <c r="Z619" s="88"/>
      <c r="AA619" s="88"/>
      <c r="AB619" s="88"/>
      <c r="AC619" s="88"/>
      <c r="AD619" s="88"/>
      <c r="AE619" s="88"/>
      <c r="AF619" s="88"/>
      <c r="AG619" s="88"/>
      <c r="AH619" s="88"/>
      <c r="AI619" s="88"/>
      <c r="AJ619" s="88"/>
      <c r="AK619" s="88"/>
      <c r="AL619" s="88"/>
      <c r="AM619" s="106"/>
      <c r="AN619" s="80"/>
    </row>
    <row r="620" spans="3:44" ht="14.25" hidden="1" outlineLevel="1" thickBot="1">
      <c r="C620" t="str">
        <f t="shared" si="13"/>
        <v>－</v>
      </c>
      <c r="E620" s="80"/>
      <c r="F620" s="105"/>
      <c r="G620" s="80"/>
      <c r="H620" s="1021" t="s">
        <v>1050</v>
      </c>
      <c r="I620" s="1021"/>
      <c r="J620" s="1021"/>
      <c r="K620" s="1021"/>
      <c r="L620" s="1021"/>
      <c r="M620" s="1021"/>
      <c r="N620" s="1021"/>
      <c r="O620" s="1021"/>
      <c r="P620" s="1021"/>
      <c r="Q620" s="1021"/>
      <c r="R620" s="1021"/>
      <c r="S620" s="1021"/>
      <c r="T620" s="1021"/>
      <c r="U620" s="1021"/>
      <c r="V620" s="1021"/>
      <c r="W620" s="1021"/>
      <c r="X620" s="1021"/>
      <c r="Y620" s="1021"/>
      <c r="Z620" s="1021"/>
      <c r="AA620" s="1021"/>
      <c r="AB620" s="1021"/>
      <c r="AC620" s="1021"/>
      <c r="AD620" s="1021"/>
      <c r="AE620" s="1021"/>
      <c r="AF620" s="1021"/>
      <c r="AG620" s="1021"/>
      <c r="AH620" s="1021"/>
      <c r="AI620" s="1021"/>
      <c r="AJ620" s="1021"/>
      <c r="AK620" s="1021"/>
      <c r="AL620" s="1021"/>
      <c r="AM620" s="106"/>
      <c r="AN620" s="80"/>
    </row>
    <row r="621" spans="3:44" ht="14.25" hidden="1" outlineLevel="1" thickBot="1">
      <c r="C621" t="str">
        <f t="shared" si="13"/>
        <v>－</v>
      </c>
      <c r="E621" s="80"/>
      <c r="F621" s="105"/>
      <c r="G621" s="112"/>
      <c r="H621" s="1021"/>
      <c r="I621" s="1021"/>
      <c r="J621" s="1021"/>
      <c r="K621" s="1021"/>
      <c r="L621" s="1021"/>
      <c r="M621" s="1021"/>
      <c r="N621" s="1021"/>
      <c r="O621" s="1021"/>
      <c r="P621" s="1021"/>
      <c r="Q621" s="1021"/>
      <c r="R621" s="1021"/>
      <c r="S621" s="1021"/>
      <c r="T621" s="1021"/>
      <c r="U621" s="1021"/>
      <c r="V621" s="1021"/>
      <c r="W621" s="1021"/>
      <c r="X621" s="1021"/>
      <c r="Y621" s="1021"/>
      <c r="Z621" s="1021"/>
      <c r="AA621" s="1021"/>
      <c r="AB621" s="1021"/>
      <c r="AC621" s="1021"/>
      <c r="AD621" s="1021"/>
      <c r="AE621" s="1021"/>
      <c r="AF621" s="1021"/>
      <c r="AG621" s="1021"/>
      <c r="AH621" s="1021"/>
      <c r="AI621" s="1021"/>
      <c r="AJ621" s="1021"/>
      <c r="AK621" s="1021"/>
      <c r="AL621" s="1021"/>
      <c r="AM621" s="106"/>
      <c r="AN621" s="80"/>
    </row>
    <row r="622" spans="3:44" ht="14.25" hidden="1" outlineLevel="1" thickBot="1">
      <c r="C622" t="str">
        <f t="shared" si="13"/>
        <v>－</v>
      </c>
      <c r="E622" s="80"/>
      <c r="F622" s="105"/>
      <c r="G622" s="112"/>
      <c r="H622" s="1021"/>
      <c r="I622" s="1021"/>
      <c r="J622" s="1021"/>
      <c r="K622" s="1021"/>
      <c r="L622" s="1021"/>
      <c r="M622" s="1021"/>
      <c r="N622" s="1021"/>
      <c r="O622" s="1021"/>
      <c r="P622" s="1021"/>
      <c r="Q622" s="1021"/>
      <c r="R622" s="1021"/>
      <c r="S622" s="1021"/>
      <c r="T622" s="1021"/>
      <c r="U622" s="1021"/>
      <c r="V622" s="1021"/>
      <c r="W622" s="1021"/>
      <c r="X622" s="1021"/>
      <c r="Y622" s="1021"/>
      <c r="Z622" s="1021"/>
      <c r="AA622" s="1021"/>
      <c r="AB622" s="1021"/>
      <c r="AC622" s="1021"/>
      <c r="AD622" s="1021"/>
      <c r="AE622" s="1021"/>
      <c r="AF622" s="1021"/>
      <c r="AG622" s="1021"/>
      <c r="AH622" s="1021"/>
      <c r="AI622" s="1021"/>
      <c r="AJ622" s="1021"/>
      <c r="AK622" s="1021"/>
      <c r="AL622" s="1021"/>
      <c r="AM622" s="106"/>
      <c r="AN622" s="80"/>
    </row>
    <row r="623" spans="3:44" ht="14.25" hidden="1" outlineLevel="1" thickBot="1">
      <c r="C623" t="str">
        <f t="shared" si="13"/>
        <v>－</v>
      </c>
      <c r="E623" s="80"/>
      <c r="F623" s="105"/>
      <c r="G623" s="112"/>
      <c r="H623" s="1021"/>
      <c r="I623" s="1021"/>
      <c r="J623" s="1021"/>
      <c r="K623" s="1021"/>
      <c r="L623" s="1021"/>
      <c r="M623" s="1021"/>
      <c r="N623" s="1021"/>
      <c r="O623" s="1021"/>
      <c r="P623" s="1021"/>
      <c r="Q623" s="1021"/>
      <c r="R623" s="1021"/>
      <c r="S623" s="1021"/>
      <c r="T623" s="1021"/>
      <c r="U623" s="1021"/>
      <c r="V623" s="1021"/>
      <c r="W623" s="1021"/>
      <c r="X623" s="1021"/>
      <c r="Y623" s="1021"/>
      <c r="Z623" s="1021"/>
      <c r="AA623" s="1021"/>
      <c r="AB623" s="1021"/>
      <c r="AC623" s="1021"/>
      <c r="AD623" s="1021"/>
      <c r="AE623" s="1021"/>
      <c r="AF623" s="1021"/>
      <c r="AG623" s="1021"/>
      <c r="AH623" s="1021"/>
      <c r="AI623" s="1021"/>
      <c r="AJ623" s="1021"/>
      <c r="AK623" s="1021"/>
      <c r="AL623" s="1021"/>
      <c r="AM623" s="106"/>
      <c r="AN623" s="80"/>
    </row>
    <row r="624" spans="3:44" ht="14.25" hidden="1" outlineLevel="1" thickBot="1">
      <c r="C624" t="str">
        <f t="shared" si="13"/>
        <v>－</v>
      </c>
      <c r="E624" s="80"/>
      <c r="F624" s="105"/>
      <c r="G624" s="112"/>
      <c r="H624" s="80"/>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106"/>
      <c r="AN624" s="80"/>
    </row>
    <row r="625" spans="3:40" ht="14.25" hidden="1" outlineLevel="1" thickBot="1">
      <c r="C625" t="str">
        <f t="shared" si="13"/>
        <v>－</v>
      </c>
      <c r="E625" s="80"/>
      <c r="F625" s="105"/>
      <c r="G625" s="33" t="s">
        <v>285</v>
      </c>
      <c r="H625" s="88"/>
      <c r="I625" s="88"/>
      <c r="J625" s="88"/>
      <c r="K625" s="88"/>
      <c r="L625" s="88"/>
      <c r="M625" s="88"/>
      <c r="N625" s="88"/>
      <c r="O625" s="88"/>
      <c r="P625" s="88"/>
      <c r="Q625" s="88"/>
      <c r="R625" s="88"/>
      <c r="S625" s="88"/>
      <c r="T625" s="88"/>
      <c r="U625" s="88"/>
      <c r="V625" s="88"/>
      <c r="W625" s="88"/>
      <c r="X625" s="88"/>
      <c r="Y625" s="88"/>
      <c r="Z625" s="88"/>
      <c r="AA625" s="88"/>
      <c r="AB625" s="88"/>
      <c r="AC625" s="88"/>
      <c r="AD625" s="88"/>
      <c r="AE625" s="88"/>
      <c r="AF625" s="88"/>
      <c r="AG625" s="88"/>
      <c r="AH625" s="88"/>
      <c r="AI625" s="88"/>
      <c r="AJ625" s="88"/>
      <c r="AK625" s="88"/>
      <c r="AL625" s="88"/>
      <c r="AM625" s="106"/>
      <c r="AN625" s="80"/>
    </row>
    <row r="626" spans="3:40" ht="14.25" hidden="1" outlineLevel="1" thickBot="1">
      <c r="C626" t="str">
        <f t="shared" si="13"/>
        <v>－</v>
      </c>
      <c r="E626" s="80"/>
      <c r="F626" s="105"/>
      <c r="G626" s="80"/>
      <c r="H626" s="1021" t="s">
        <v>286</v>
      </c>
      <c r="I626" s="1021"/>
      <c r="J626" s="1021"/>
      <c r="K626" s="1021"/>
      <c r="L626" s="1021"/>
      <c r="M626" s="1021"/>
      <c r="N626" s="1021"/>
      <c r="O626" s="1021"/>
      <c r="P626" s="1021"/>
      <c r="Q626" s="1021"/>
      <c r="R626" s="1021"/>
      <c r="S626" s="1021"/>
      <c r="T626" s="1021"/>
      <c r="U626" s="1021"/>
      <c r="V626" s="1021"/>
      <c r="W626" s="1021"/>
      <c r="X626" s="1021"/>
      <c r="Y626" s="1021"/>
      <c r="Z626" s="1021"/>
      <c r="AA626" s="1021"/>
      <c r="AB626" s="1021"/>
      <c r="AC626" s="1021"/>
      <c r="AD626" s="1021"/>
      <c r="AE626" s="1021"/>
      <c r="AF626" s="1021"/>
      <c r="AG626" s="1021"/>
      <c r="AH626" s="1021"/>
      <c r="AI626" s="1021"/>
      <c r="AJ626" s="1021"/>
      <c r="AK626" s="1021"/>
      <c r="AL626" s="1021"/>
      <c r="AM626" s="106"/>
      <c r="AN626" s="80"/>
    </row>
    <row r="627" spans="3:40" ht="14.25" hidden="1" outlineLevel="1" thickBot="1">
      <c r="C627" t="str">
        <f t="shared" si="13"/>
        <v>－</v>
      </c>
      <c r="E627" s="80"/>
      <c r="F627" s="105"/>
      <c r="G627" s="112"/>
      <c r="H627" s="1021"/>
      <c r="I627" s="1021"/>
      <c r="J627" s="1021"/>
      <c r="K627" s="1021"/>
      <c r="L627" s="1021"/>
      <c r="M627" s="1021"/>
      <c r="N627" s="1021"/>
      <c r="O627" s="1021"/>
      <c r="P627" s="1021"/>
      <c r="Q627" s="1021"/>
      <c r="R627" s="1021"/>
      <c r="S627" s="1021"/>
      <c r="T627" s="1021"/>
      <c r="U627" s="1021"/>
      <c r="V627" s="1021"/>
      <c r="W627" s="1021"/>
      <c r="X627" s="1021"/>
      <c r="Y627" s="1021"/>
      <c r="Z627" s="1021"/>
      <c r="AA627" s="1021"/>
      <c r="AB627" s="1021"/>
      <c r="AC627" s="1021"/>
      <c r="AD627" s="1021"/>
      <c r="AE627" s="1021"/>
      <c r="AF627" s="1021"/>
      <c r="AG627" s="1021"/>
      <c r="AH627" s="1021"/>
      <c r="AI627" s="1021"/>
      <c r="AJ627" s="1021"/>
      <c r="AK627" s="1021"/>
      <c r="AL627" s="1021"/>
      <c r="AM627" s="106"/>
      <c r="AN627" s="80"/>
    </row>
    <row r="628" spans="3:40" ht="14.25" hidden="1" outlineLevel="1" thickBot="1">
      <c r="C628" t="str">
        <f t="shared" si="13"/>
        <v>－</v>
      </c>
      <c r="E628" s="80"/>
      <c r="F628" s="105"/>
      <c r="G628" s="33" t="s">
        <v>287</v>
      </c>
      <c r="H628" s="80"/>
      <c r="I628" s="80"/>
      <c r="J628" s="80"/>
      <c r="K628" s="80"/>
      <c r="L628" s="80"/>
      <c r="M628" s="80"/>
      <c r="N628" s="80"/>
      <c r="O628" s="80"/>
      <c r="P628" s="80"/>
      <c r="Q628" s="80"/>
      <c r="R628" s="80"/>
      <c r="S628" s="80"/>
      <c r="T628" s="80"/>
      <c r="U628" s="80"/>
      <c r="V628" s="80"/>
      <c r="W628" s="80"/>
      <c r="X628" s="80"/>
      <c r="Y628" s="80"/>
      <c r="Z628" s="80"/>
      <c r="AA628" s="80"/>
      <c r="AB628" s="80"/>
      <c r="AC628" s="80"/>
      <c r="AD628" s="80"/>
      <c r="AE628" s="80"/>
      <c r="AF628" s="80"/>
      <c r="AG628" s="80"/>
      <c r="AH628" s="80"/>
      <c r="AI628" s="80"/>
      <c r="AJ628" s="80"/>
      <c r="AK628" s="80"/>
      <c r="AL628" s="80"/>
      <c r="AM628" s="106"/>
      <c r="AN628" s="80"/>
    </row>
    <row r="629" spans="3:40" ht="14.25" hidden="1" outlineLevel="1" thickBot="1">
      <c r="C629" t="str">
        <f t="shared" si="13"/>
        <v>－</v>
      </c>
      <c r="E629" s="80"/>
      <c r="F629" s="105"/>
      <c r="G629" s="88"/>
      <c r="H629" s="101" t="s">
        <v>288</v>
      </c>
      <c r="I629" s="113"/>
      <c r="J629" s="113"/>
      <c r="K629" s="113"/>
      <c r="L629" s="113"/>
      <c r="M629" s="113"/>
      <c r="N629" s="113"/>
      <c r="O629" s="113"/>
      <c r="P629" s="113"/>
      <c r="Q629" s="113"/>
      <c r="R629" s="113"/>
      <c r="S629" s="113"/>
      <c r="T629" s="113"/>
      <c r="U629" s="113"/>
      <c r="V629" s="113"/>
      <c r="W629" s="113"/>
      <c r="X629" s="113"/>
      <c r="Y629" s="113"/>
      <c r="Z629" s="113"/>
      <c r="AA629" s="113"/>
      <c r="AB629" s="113"/>
      <c r="AC629" s="113"/>
      <c r="AD629" s="113"/>
      <c r="AE629" s="113"/>
      <c r="AF629" s="113"/>
      <c r="AG629" s="113"/>
      <c r="AH629" s="113"/>
      <c r="AI629" s="113"/>
      <c r="AJ629" s="113"/>
      <c r="AK629" s="113"/>
      <c r="AL629" s="114"/>
      <c r="AM629" s="106"/>
      <c r="AN629" s="80"/>
    </row>
    <row r="630" spans="3:40" ht="14.25" hidden="1" outlineLevel="1" thickBot="1">
      <c r="C630" t="str">
        <f t="shared" si="13"/>
        <v>－</v>
      </c>
      <c r="E630" s="80"/>
      <c r="F630" s="105"/>
      <c r="G630" s="80"/>
      <c r="H630" s="1020" t="s">
        <v>1075</v>
      </c>
      <c r="I630" s="1021"/>
      <c r="J630" s="1021"/>
      <c r="K630" s="1021"/>
      <c r="L630" s="1021"/>
      <c r="M630" s="1021"/>
      <c r="N630" s="1021"/>
      <c r="O630" s="1021"/>
      <c r="P630" s="1021"/>
      <c r="Q630" s="1021"/>
      <c r="R630" s="1021"/>
      <c r="S630" s="1021"/>
      <c r="T630" s="1021"/>
      <c r="U630" s="1021"/>
      <c r="V630" s="1021"/>
      <c r="W630" s="1021"/>
      <c r="X630" s="1021"/>
      <c r="Y630" s="1021"/>
      <c r="Z630" s="1021"/>
      <c r="AA630" s="1021"/>
      <c r="AB630" s="1021"/>
      <c r="AC630" s="1021"/>
      <c r="AD630" s="1021"/>
      <c r="AE630" s="1021"/>
      <c r="AF630" s="1021"/>
      <c r="AG630" s="1021"/>
      <c r="AH630" s="1021"/>
      <c r="AI630" s="1021"/>
      <c r="AJ630" s="1021"/>
      <c r="AK630" s="1021"/>
      <c r="AL630" s="1022"/>
      <c r="AM630" s="106"/>
      <c r="AN630" s="80"/>
    </row>
    <row r="631" spans="3:40" ht="14.25" hidden="1" outlineLevel="1" thickBot="1">
      <c r="C631" t="str">
        <f t="shared" si="13"/>
        <v>－</v>
      </c>
      <c r="E631" s="80"/>
      <c r="F631" s="105"/>
      <c r="G631" s="88"/>
      <c r="H631" s="105" t="s">
        <v>289</v>
      </c>
      <c r="I631" s="88"/>
      <c r="J631" s="88"/>
      <c r="K631" s="88"/>
      <c r="L631" s="88"/>
      <c r="M631" s="88"/>
      <c r="N631" s="88"/>
      <c r="O631" s="88"/>
      <c r="P631" s="88"/>
      <c r="Q631" s="88"/>
      <c r="R631" s="88"/>
      <c r="S631" s="88"/>
      <c r="T631" s="88"/>
      <c r="U631" s="88"/>
      <c r="V631" s="88"/>
      <c r="W631" s="88"/>
      <c r="X631" s="88"/>
      <c r="Y631" s="88"/>
      <c r="Z631" s="88"/>
      <c r="AA631" s="88"/>
      <c r="AB631" s="88"/>
      <c r="AC631" s="88"/>
      <c r="AD631" s="88"/>
      <c r="AE631" s="88"/>
      <c r="AF631" s="88"/>
      <c r="AG631" s="88"/>
      <c r="AH631" s="88"/>
      <c r="AI631" s="88"/>
      <c r="AJ631" s="88"/>
      <c r="AK631" s="88"/>
      <c r="AL631" s="106"/>
      <c r="AM631" s="106"/>
      <c r="AN631" s="80"/>
    </row>
    <row r="632" spans="3:40" ht="14.25" hidden="1" outlineLevel="1" thickBot="1">
      <c r="C632" t="str">
        <f t="shared" si="13"/>
        <v>－</v>
      </c>
      <c r="E632" s="80"/>
      <c r="F632" s="105"/>
      <c r="G632" s="88"/>
      <c r="H632" s="105"/>
      <c r="I632" s="88"/>
      <c r="J632" s="88"/>
      <c r="K632" s="88"/>
      <c r="L632" s="1083" t="s">
        <v>290</v>
      </c>
      <c r="M632" s="1083"/>
      <c r="N632" s="1083"/>
      <c r="O632" s="1083"/>
      <c r="P632" s="1083"/>
      <c r="Q632" s="1083"/>
      <c r="R632" s="1083"/>
      <c r="S632" s="1083"/>
      <c r="T632" s="1083"/>
      <c r="U632" s="1083"/>
      <c r="V632" s="1083"/>
      <c r="W632" s="1083" t="s">
        <v>291</v>
      </c>
      <c r="X632" s="1083"/>
      <c r="Y632" s="1083"/>
      <c r="Z632" s="1083"/>
      <c r="AA632" s="1083"/>
      <c r="AB632" s="1083"/>
      <c r="AC632" s="1083"/>
      <c r="AD632" s="1083"/>
      <c r="AE632" s="1083"/>
      <c r="AF632" s="1083"/>
      <c r="AG632" s="1083"/>
      <c r="AH632" s="88"/>
      <c r="AI632" s="88"/>
      <c r="AJ632" s="88"/>
      <c r="AK632" s="88"/>
      <c r="AL632" s="106"/>
      <c r="AM632" s="106"/>
      <c r="AN632" s="80"/>
    </row>
    <row r="633" spans="3:40" ht="14.25" hidden="1" outlineLevel="1" thickBot="1">
      <c r="C633" t="str">
        <f t="shared" si="13"/>
        <v>－</v>
      </c>
      <c r="E633" s="80"/>
      <c r="F633" s="105"/>
      <c r="G633" s="88"/>
      <c r="H633" s="105"/>
      <c r="I633" s="117"/>
      <c r="J633" s="117"/>
      <c r="K633" s="117"/>
      <c r="L633" s="1167" t="s">
        <v>292</v>
      </c>
      <c r="M633" s="1167"/>
      <c r="N633" s="1167"/>
      <c r="O633" s="1167"/>
      <c r="P633" s="1167"/>
      <c r="Q633" s="1167"/>
      <c r="R633" s="1167"/>
      <c r="S633" s="1167"/>
      <c r="T633" s="1167"/>
      <c r="U633" s="1167"/>
      <c r="V633" s="1167"/>
      <c r="W633" s="1168" t="s">
        <v>293</v>
      </c>
      <c r="X633" s="1168"/>
      <c r="Y633" s="1168"/>
      <c r="Z633" s="1168"/>
      <c r="AA633" s="1168"/>
      <c r="AB633" s="1168"/>
      <c r="AC633" s="1168"/>
      <c r="AD633" s="1168"/>
      <c r="AE633" s="1168"/>
      <c r="AF633" s="1168"/>
      <c r="AG633" s="1168"/>
      <c r="AH633" s="117"/>
      <c r="AI633" s="117"/>
      <c r="AJ633" s="117"/>
      <c r="AK633" s="117"/>
      <c r="AL633" s="118"/>
      <c r="AM633" s="106"/>
      <c r="AN633" s="80"/>
    </row>
    <row r="634" spans="3:40" ht="14.25" hidden="1" outlineLevel="1" thickBot="1">
      <c r="C634" t="str">
        <f t="shared" si="13"/>
        <v>－</v>
      </c>
      <c r="E634" s="80"/>
      <c r="F634" s="105"/>
      <c r="G634" s="80"/>
      <c r="H634" s="105"/>
      <c r="I634" s="117"/>
      <c r="J634" s="117"/>
      <c r="K634" s="117"/>
      <c r="L634" s="1167" t="s">
        <v>294</v>
      </c>
      <c r="M634" s="1167"/>
      <c r="N634" s="1167"/>
      <c r="O634" s="1167"/>
      <c r="P634" s="1167"/>
      <c r="Q634" s="1167"/>
      <c r="R634" s="1167"/>
      <c r="S634" s="1167"/>
      <c r="T634" s="1167"/>
      <c r="U634" s="1167"/>
      <c r="V634" s="1167"/>
      <c r="W634" s="1168" t="s">
        <v>295</v>
      </c>
      <c r="X634" s="1168"/>
      <c r="Y634" s="1168"/>
      <c r="Z634" s="1168"/>
      <c r="AA634" s="1168"/>
      <c r="AB634" s="1168"/>
      <c r="AC634" s="1168"/>
      <c r="AD634" s="1168"/>
      <c r="AE634" s="1168"/>
      <c r="AF634" s="1168"/>
      <c r="AG634" s="1168"/>
      <c r="AH634" s="117"/>
      <c r="AI634" s="117"/>
      <c r="AJ634" s="117"/>
      <c r="AK634" s="117"/>
      <c r="AL634" s="118"/>
      <c r="AM634" s="106"/>
      <c r="AN634" s="80"/>
    </row>
    <row r="635" spans="3:40" ht="14.25" hidden="1" outlineLevel="1" thickBot="1">
      <c r="C635" t="str">
        <f t="shared" si="13"/>
        <v>－</v>
      </c>
      <c r="E635" s="80"/>
      <c r="F635" s="105"/>
      <c r="G635" s="88"/>
      <c r="H635" s="105"/>
      <c r="I635" s="88"/>
      <c r="J635" s="88"/>
      <c r="K635" s="88"/>
      <c r="L635" s="1167" t="s">
        <v>296</v>
      </c>
      <c r="M635" s="1167"/>
      <c r="N635" s="1167"/>
      <c r="O635" s="1167"/>
      <c r="P635" s="1167"/>
      <c r="Q635" s="1167"/>
      <c r="R635" s="1167"/>
      <c r="S635" s="1167"/>
      <c r="T635" s="1167"/>
      <c r="U635" s="1167"/>
      <c r="V635" s="1167"/>
      <c r="W635" s="1168" t="s">
        <v>297</v>
      </c>
      <c r="X635" s="1168"/>
      <c r="Y635" s="1168"/>
      <c r="Z635" s="1168"/>
      <c r="AA635" s="1168"/>
      <c r="AB635" s="1168"/>
      <c r="AC635" s="1168"/>
      <c r="AD635" s="1168"/>
      <c r="AE635" s="1168"/>
      <c r="AF635" s="1168"/>
      <c r="AG635" s="1168"/>
      <c r="AH635" s="88"/>
      <c r="AI635" s="88"/>
      <c r="AJ635" s="88"/>
      <c r="AK635" s="88"/>
      <c r="AL635" s="106"/>
      <c r="AM635" s="106"/>
      <c r="AN635" s="80"/>
    </row>
    <row r="636" spans="3:40" ht="14.25" hidden="1" outlineLevel="1" thickBot="1">
      <c r="C636" t="str">
        <f t="shared" si="13"/>
        <v>－</v>
      </c>
      <c r="E636" s="80"/>
      <c r="F636" s="105"/>
      <c r="G636" s="80"/>
      <c r="H636" s="105"/>
      <c r="I636" s="88"/>
      <c r="J636" s="88"/>
      <c r="K636" s="88"/>
      <c r="L636" s="1167" t="s">
        <v>298</v>
      </c>
      <c r="M636" s="1167"/>
      <c r="N636" s="1167"/>
      <c r="O636" s="1167"/>
      <c r="P636" s="1167"/>
      <c r="Q636" s="1167"/>
      <c r="R636" s="1167"/>
      <c r="S636" s="1167"/>
      <c r="T636" s="1167"/>
      <c r="U636" s="1167"/>
      <c r="V636" s="1167"/>
      <c r="W636" s="1168" t="s">
        <v>299</v>
      </c>
      <c r="X636" s="1168"/>
      <c r="Y636" s="1168"/>
      <c r="Z636" s="1168"/>
      <c r="AA636" s="1168"/>
      <c r="AB636" s="1168"/>
      <c r="AC636" s="1168"/>
      <c r="AD636" s="1168"/>
      <c r="AE636" s="1168"/>
      <c r="AF636" s="1168"/>
      <c r="AG636" s="1168"/>
      <c r="AH636" s="88"/>
      <c r="AI636" s="88"/>
      <c r="AJ636" s="88"/>
      <c r="AK636" s="88"/>
      <c r="AL636" s="106"/>
      <c r="AM636" s="106"/>
      <c r="AN636" s="80"/>
    </row>
    <row r="637" spans="3:40" ht="14.25" hidden="1" outlineLevel="1" thickBot="1">
      <c r="C637" t="str">
        <f t="shared" si="13"/>
        <v>－</v>
      </c>
      <c r="E637" s="80"/>
      <c r="F637" s="105"/>
      <c r="G637" s="88"/>
      <c r="H637" s="105"/>
      <c r="I637" s="88"/>
      <c r="J637" s="88"/>
      <c r="K637" s="88"/>
      <c r="L637" s="1167" t="s">
        <v>300</v>
      </c>
      <c r="M637" s="1167"/>
      <c r="N637" s="1167"/>
      <c r="O637" s="1167"/>
      <c r="P637" s="1167"/>
      <c r="Q637" s="1167"/>
      <c r="R637" s="1167"/>
      <c r="S637" s="1167"/>
      <c r="T637" s="1167"/>
      <c r="U637" s="1167"/>
      <c r="V637" s="1167"/>
      <c r="W637" s="1168" t="s">
        <v>301</v>
      </c>
      <c r="X637" s="1168"/>
      <c r="Y637" s="1168"/>
      <c r="Z637" s="1168"/>
      <c r="AA637" s="1168"/>
      <c r="AB637" s="1168"/>
      <c r="AC637" s="1168"/>
      <c r="AD637" s="1168"/>
      <c r="AE637" s="1168"/>
      <c r="AF637" s="1168"/>
      <c r="AG637" s="1168"/>
      <c r="AH637" s="88"/>
      <c r="AI637" s="88"/>
      <c r="AJ637" s="88"/>
      <c r="AK637" s="88"/>
      <c r="AL637" s="106"/>
      <c r="AM637" s="106"/>
      <c r="AN637" s="80"/>
    </row>
    <row r="638" spans="3:40" ht="14.25" hidden="1" outlineLevel="1" thickBot="1">
      <c r="C638" t="str">
        <f t="shared" si="13"/>
        <v>－</v>
      </c>
      <c r="E638" s="80"/>
      <c r="F638" s="105"/>
      <c r="G638" s="80"/>
      <c r="H638" s="105"/>
      <c r="I638" s="88"/>
      <c r="J638" s="88"/>
      <c r="K638" s="88"/>
      <c r="L638" s="1167" t="s">
        <v>302</v>
      </c>
      <c r="M638" s="1167"/>
      <c r="N638" s="1167"/>
      <c r="O638" s="1167"/>
      <c r="P638" s="1167"/>
      <c r="Q638" s="1167"/>
      <c r="R638" s="1167"/>
      <c r="S638" s="1167"/>
      <c r="T638" s="1167"/>
      <c r="U638" s="1167"/>
      <c r="V638" s="1167"/>
      <c r="W638" s="1169" t="s">
        <v>303</v>
      </c>
      <c r="X638" s="1170"/>
      <c r="Y638" s="1170"/>
      <c r="Z638" s="1170"/>
      <c r="AA638" s="1170"/>
      <c r="AB638" s="1170"/>
      <c r="AC638" s="1170"/>
      <c r="AD638" s="1170"/>
      <c r="AE638" s="1170"/>
      <c r="AF638" s="1170"/>
      <c r="AG638" s="1171"/>
      <c r="AH638" s="88"/>
      <c r="AI638" s="88"/>
      <c r="AJ638" s="88"/>
      <c r="AK638" s="88"/>
      <c r="AL638" s="106"/>
      <c r="AM638" s="106"/>
      <c r="AN638" s="80"/>
    </row>
    <row r="639" spans="3:40" ht="14.25" hidden="1" outlineLevel="1" thickBot="1">
      <c r="C639" t="str">
        <f t="shared" si="13"/>
        <v>－</v>
      </c>
      <c r="E639" s="80"/>
      <c r="F639" s="105"/>
      <c r="G639" s="88"/>
      <c r="H639" s="107"/>
      <c r="I639" s="108"/>
      <c r="J639" s="108"/>
      <c r="K639" s="108"/>
      <c r="L639" s="108"/>
      <c r="M639" s="108"/>
      <c r="N639" s="108"/>
      <c r="O639" s="108"/>
      <c r="P639" s="108"/>
      <c r="Q639" s="108"/>
      <c r="R639" s="108"/>
      <c r="S639" s="108"/>
      <c r="T639" s="108"/>
      <c r="U639" s="108"/>
      <c r="V639" s="108"/>
      <c r="W639" s="108"/>
      <c r="X639" s="108"/>
      <c r="Y639" s="108"/>
      <c r="Z639" s="108"/>
      <c r="AA639" s="108"/>
      <c r="AB639" s="108"/>
      <c r="AC639" s="108"/>
      <c r="AD639" s="108"/>
      <c r="AE639" s="108"/>
      <c r="AF639" s="108"/>
      <c r="AG639" s="108"/>
      <c r="AH639" s="108"/>
      <c r="AI639" s="108"/>
      <c r="AJ639" s="108"/>
      <c r="AK639" s="108"/>
      <c r="AL639" s="109"/>
      <c r="AM639" s="106"/>
      <c r="AN639" s="80"/>
    </row>
    <row r="640" spans="3:40" ht="14.25" hidden="1" outlineLevel="1" thickBot="1">
      <c r="C640" t="str">
        <f t="shared" si="13"/>
        <v>－</v>
      </c>
      <c r="E640" s="80"/>
      <c r="F640" s="105"/>
      <c r="G640" s="33" t="s">
        <v>304</v>
      </c>
      <c r="H640" s="80"/>
      <c r="I640" s="80"/>
      <c r="J640" s="80"/>
      <c r="K640" s="80"/>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106"/>
      <c r="AN640" s="80"/>
    </row>
    <row r="641" spans="3:40" ht="14.25" hidden="1" outlineLevel="1" thickBot="1">
      <c r="C641" t="str">
        <f t="shared" si="13"/>
        <v>－</v>
      </c>
      <c r="E641" s="80"/>
      <c r="F641" s="105"/>
      <c r="G641" s="88"/>
      <c r="H641" s="1017" t="s">
        <v>1216</v>
      </c>
      <c r="I641" s="1018"/>
      <c r="J641" s="1018"/>
      <c r="K641" s="1018"/>
      <c r="L641" s="1018"/>
      <c r="M641" s="1018"/>
      <c r="N641" s="1018"/>
      <c r="O641" s="1018"/>
      <c r="P641" s="1018"/>
      <c r="Q641" s="1018"/>
      <c r="R641" s="1018"/>
      <c r="S641" s="1018"/>
      <c r="T641" s="1018"/>
      <c r="U641" s="1018"/>
      <c r="V641" s="1018"/>
      <c r="W641" s="1018"/>
      <c r="X641" s="1018"/>
      <c r="Y641" s="1018"/>
      <c r="Z641" s="1018"/>
      <c r="AA641" s="1018"/>
      <c r="AB641" s="1018"/>
      <c r="AC641" s="1018"/>
      <c r="AD641" s="1018"/>
      <c r="AE641" s="1018"/>
      <c r="AF641" s="1018"/>
      <c r="AG641" s="1018"/>
      <c r="AH641" s="1018"/>
      <c r="AI641" s="1018"/>
      <c r="AJ641" s="1018"/>
      <c r="AK641" s="1018"/>
      <c r="AL641" s="1019"/>
      <c r="AM641" s="106"/>
      <c r="AN641" s="80"/>
    </row>
    <row r="642" spans="3:40" ht="14.25" hidden="1" outlineLevel="1" thickBot="1">
      <c r="C642" t="str">
        <f t="shared" si="13"/>
        <v>－</v>
      </c>
      <c r="E642" s="80"/>
      <c r="F642" s="105"/>
      <c r="G642" s="88"/>
      <c r="H642" s="1020"/>
      <c r="I642" s="1021"/>
      <c r="J642" s="1021"/>
      <c r="K642" s="1021"/>
      <c r="L642" s="1021"/>
      <c r="M642" s="1021"/>
      <c r="N642" s="1021"/>
      <c r="O642" s="1021"/>
      <c r="P642" s="1021"/>
      <c r="Q642" s="1021"/>
      <c r="R642" s="1021"/>
      <c r="S642" s="1021"/>
      <c r="T642" s="1021"/>
      <c r="U642" s="1021"/>
      <c r="V642" s="1021"/>
      <c r="W642" s="1021"/>
      <c r="X642" s="1021"/>
      <c r="Y642" s="1021"/>
      <c r="Z642" s="1021"/>
      <c r="AA642" s="1021"/>
      <c r="AB642" s="1021"/>
      <c r="AC642" s="1021"/>
      <c r="AD642" s="1021"/>
      <c r="AE642" s="1021"/>
      <c r="AF642" s="1021"/>
      <c r="AG642" s="1021"/>
      <c r="AH642" s="1021"/>
      <c r="AI642" s="1021"/>
      <c r="AJ642" s="1021"/>
      <c r="AK642" s="1021"/>
      <c r="AL642" s="1022"/>
      <c r="AM642" s="106"/>
      <c r="AN642" s="80"/>
    </row>
    <row r="643" spans="3:40" ht="14.25" hidden="1" outlineLevel="1" thickBot="1">
      <c r="C643" t="str">
        <f t="shared" si="13"/>
        <v>－</v>
      </c>
      <c r="E643" s="80"/>
      <c r="F643" s="105"/>
      <c r="G643" s="88"/>
      <c r="H643" s="1020"/>
      <c r="I643" s="1021"/>
      <c r="J643" s="1021"/>
      <c r="K643" s="1021"/>
      <c r="L643" s="1021"/>
      <c r="M643" s="1021"/>
      <c r="N643" s="1021"/>
      <c r="O643" s="1021"/>
      <c r="P643" s="1021"/>
      <c r="Q643" s="1021"/>
      <c r="R643" s="1021"/>
      <c r="S643" s="1021"/>
      <c r="T643" s="1021"/>
      <c r="U643" s="1021"/>
      <c r="V643" s="1021"/>
      <c r="W643" s="1021"/>
      <c r="X643" s="1021"/>
      <c r="Y643" s="1021"/>
      <c r="Z643" s="1021"/>
      <c r="AA643" s="1021"/>
      <c r="AB643" s="1021"/>
      <c r="AC643" s="1021"/>
      <c r="AD643" s="1021"/>
      <c r="AE643" s="1021"/>
      <c r="AF643" s="1021"/>
      <c r="AG643" s="1021"/>
      <c r="AH643" s="1021"/>
      <c r="AI643" s="1021"/>
      <c r="AJ643" s="1021"/>
      <c r="AK643" s="1021"/>
      <c r="AL643" s="1022"/>
      <c r="AM643" s="106"/>
      <c r="AN643" s="80"/>
    </row>
    <row r="644" spans="3:40" ht="14.25" hidden="1" outlineLevel="1" thickBot="1">
      <c r="C644" t="str">
        <f t="shared" si="13"/>
        <v>－</v>
      </c>
      <c r="E644" s="80"/>
      <c r="F644" s="105"/>
      <c r="G644" s="88"/>
      <c r="H644" s="1020"/>
      <c r="I644" s="1021"/>
      <c r="J644" s="1021"/>
      <c r="K644" s="1021"/>
      <c r="L644" s="1021"/>
      <c r="M644" s="1021"/>
      <c r="N644" s="1021"/>
      <c r="O644" s="1021"/>
      <c r="P644" s="1021"/>
      <c r="Q644" s="1021"/>
      <c r="R644" s="1021"/>
      <c r="S644" s="1021"/>
      <c r="T644" s="1021"/>
      <c r="U644" s="1021"/>
      <c r="V644" s="1021"/>
      <c r="W644" s="1021"/>
      <c r="X644" s="1021"/>
      <c r="Y644" s="1021"/>
      <c r="Z644" s="1021"/>
      <c r="AA644" s="1021"/>
      <c r="AB644" s="1021"/>
      <c r="AC644" s="1021"/>
      <c r="AD644" s="1021"/>
      <c r="AE644" s="1021"/>
      <c r="AF644" s="1021"/>
      <c r="AG644" s="1021"/>
      <c r="AH644" s="1021"/>
      <c r="AI644" s="1021"/>
      <c r="AJ644" s="1021"/>
      <c r="AK644" s="1021"/>
      <c r="AL644" s="1022"/>
      <c r="AM644" s="106"/>
      <c r="AN644" s="80"/>
    </row>
    <row r="645" spans="3:40" ht="14.25" hidden="1" outlineLevel="1" thickBot="1">
      <c r="C645" t="str">
        <f t="shared" ref="C645:C678" si="14">C$612</f>
        <v>－</v>
      </c>
      <c r="E645" s="80"/>
      <c r="F645" s="105"/>
      <c r="G645" s="88"/>
      <c r="H645" s="1020"/>
      <c r="I645" s="1021"/>
      <c r="J645" s="1021"/>
      <c r="K645" s="1021"/>
      <c r="L645" s="1021"/>
      <c r="M645" s="1021"/>
      <c r="N645" s="1021"/>
      <c r="O645" s="1021"/>
      <c r="P645" s="1021"/>
      <c r="Q645" s="1021"/>
      <c r="R645" s="1021"/>
      <c r="S645" s="1021"/>
      <c r="T645" s="1021"/>
      <c r="U645" s="1021"/>
      <c r="V645" s="1021"/>
      <c r="W645" s="1021"/>
      <c r="X645" s="1021"/>
      <c r="Y645" s="1021"/>
      <c r="Z645" s="1021"/>
      <c r="AA645" s="1021"/>
      <c r="AB645" s="1021"/>
      <c r="AC645" s="1021"/>
      <c r="AD645" s="1021"/>
      <c r="AE645" s="1021"/>
      <c r="AF645" s="1021"/>
      <c r="AG645" s="1021"/>
      <c r="AH645" s="1021"/>
      <c r="AI645" s="1021"/>
      <c r="AJ645" s="1021"/>
      <c r="AK645" s="1021"/>
      <c r="AL645" s="1022"/>
      <c r="AM645" s="106"/>
      <c r="AN645" s="80"/>
    </row>
    <row r="646" spans="3:40" ht="14.25" hidden="1" outlineLevel="1" thickBot="1">
      <c r="C646" t="str">
        <f t="shared" si="14"/>
        <v>－</v>
      </c>
      <c r="E646" s="80"/>
      <c r="F646" s="105"/>
      <c r="G646" s="80"/>
      <c r="H646" s="1020"/>
      <c r="I646" s="1021"/>
      <c r="J646" s="1021"/>
      <c r="K646" s="1021"/>
      <c r="L646" s="1021"/>
      <c r="M646" s="1021"/>
      <c r="N646" s="1021"/>
      <c r="O646" s="1021"/>
      <c r="P646" s="1021"/>
      <c r="Q646" s="1021"/>
      <c r="R646" s="1021"/>
      <c r="S646" s="1021"/>
      <c r="T646" s="1021"/>
      <c r="U646" s="1021"/>
      <c r="V646" s="1021"/>
      <c r="W646" s="1021"/>
      <c r="X646" s="1021"/>
      <c r="Y646" s="1021"/>
      <c r="Z646" s="1021"/>
      <c r="AA646" s="1021"/>
      <c r="AB646" s="1021"/>
      <c r="AC646" s="1021"/>
      <c r="AD646" s="1021"/>
      <c r="AE646" s="1021"/>
      <c r="AF646" s="1021"/>
      <c r="AG646" s="1021"/>
      <c r="AH646" s="1021"/>
      <c r="AI646" s="1021"/>
      <c r="AJ646" s="1021"/>
      <c r="AK646" s="1021"/>
      <c r="AL646" s="1022"/>
      <c r="AM646" s="106"/>
      <c r="AN646" s="80"/>
    </row>
    <row r="647" spans="3:40" ht="14.25" hidden="1" outlineLevel="1" thickBot="1">
      <c r="C647" t="str">
        <f t="shared" si="14"/>
        <v>－</v>
      </c>
      <c r="E647" s="80"/>
      <c r="F647" s="105"/>
      <c r="G647" s="80"/>
      <c r="H647" s="1020"/>
      <c r="I647" s="1021"/>
      <c r="J647" s="1021"/>
      <c r="K647" s="1021"/>
      <c r="L647" s="1021"/>
      <c r="M647" s="1021"/>
      <c r="N647" s="1021"/>
      <c r="O647" s="1021"/>
      <c r="P647" s="1021"/>
      <c r="Q647" s="1021"/>
      <c r="R647" s="1021"/>
      <c r="S647" s="1021"/>
      <c r="T647" s="1021"/>
      <c r="U647" s="1021"/>
      <c r="V647" s="1021"/>
      <c r="W647" s="1021"/>
      <c r="X647" s="1021"/>
      <c r="Y647" s="1021"/>
      <c r="Z647" s="1021"/>
      <c r="AA647" s="1021"/>
      <c r="AB647" s="1021"/>
      <c r="AC647" s="1021"/>
      <c r="AD647" s="1021"/>
      <c r="AE647" s="1021"/>
      <c r="AF647" s="1021"/>
      <c r="AG647" s="1021"/>
      <c r="AH647" s="1021"/>
      <c r="AI647" s="1021"/>
      <c r="AJ647" s="1021"/>
      <c r="AK647" s="1021"/>
      <c r="AL647" s="1022"/>
      <c r="AM647" s="106"/>
      <c r="AN647" s="80"/>
    </row>
    <row r="648" spans="3:40" ht="14.25" hidden="1" outlineLevel="1" thickBot="1">
      <c r="C648" t="str">
        <f t="shared" si="14"/>
        <v>－</v>
      </c>
      <c r="E648" s="80"/>
      <c r="F648" s="105"/>
      <c r="G648" s="80"/>
      <c r="H648" s="1020"/>
      <c r="I648" s="1021"/>
      <c r="J648" s="1021"/>
      <c r="K648" s="1021"/>
      <c r="L648" s="1021"/>
      <c r="M648" s="1021"/>
      <c r="N648" s="1021"/>
      <c r="O648" s="1021"/>
      <c r="P648" s="1021"/>
      <c r="Q648" s="1021"/>
      <c r="R648" s="1021"/>
      <c r="S648" s="1021"/>
      <c r="T648" s="1021"/>
      <c r="U648" s="1021"/>
      <c r="V648" s="1021"/>
      <c r="W648" s="1021"/>
      <c r="X648" s="1021"/>
      <c r="Y648" s="1021"/>
      <c r="Z648" s="1021"/>
      <c r="AA648" s="1021"/>
      <c r="AB648" s="1021"/>
      <c r="AC648" s="1021"/>
      <c r="AD648" s="1021"/>
      <c r="AE648" s="1021"/>
      <c r="AF648" s="1021"/>
      <c r="AG648" s="1021"/>
      <c r="AH648" s="1021"/>
      <c r="AI648" s="1021"/>
      <c r="AJ648" s="1021"/>
      <c r="AK648" s="1021"/>
      <c r="AL648" s="1022"/>
      <c r="AM648" s="106"/>
      <c r="AN648" s="80"/>
    </row>
    <row r="649" spans="3:40" ht="14.25" hidden="1" outlineLevel="1" thickBot="1">
      <c r="C649" t="str">
        <f t="shared" si="14"/>
        <v>－</v>
      </c>
      <c r="E649" s="80"/>
      <c r="F649" s="105"/>
      <c r="G649" s="88"/>
      <c r="H649" s="1023"/>
      <c r="I649" s="1024"/>
      <c r="J649" s="1024"/>
      <c r="K649" s="1024"/>
      <c r="L649" s="1024"/>
      <c r="M649" s="1024"/>
      <c r="N649" s="1024"/>
      <c r="O649" s="1024"/>
      <c r="P649" s="1024"/>
      <c r="Q649" s="1024"/>
      <c r="R649" s="1024"/>
      <c r="S649" s="1024"/>
      <c r="T649" s="1024"/>
      <c r="U649" s="1024"/>
      <c r="V649" s="1024"/>
      <c r="W649" s="1024"/>
      <c r="X649" s="1024"/>
      <c r="Y649" s="1024"/>
      <c r="Z649" s="1024"/>
      <c r="AA649" s="1024"/>
      <c r="AB649" s="1024"/>
      <c r="AC649" s="1024"/>
      <c r="AD649" s="1024"/>
      <c r="AE649" s="1024"/>
      <c r="AF649" s="1024"/>
      <c r="AG649" s="1024"/>
      <c r="AH649" s="1024"/>
      <c r="AI649" s="1024"/>
      <c r="AJ649" s="1024"/>
      <c r="AK649" s="1024"/>
      <c r="AL649" s="1025"/>
      <c r="AM649" s="106"/>
      <c r="AN649" s="80"/>
    </row>
    <row r="650" spans="3:40" ht="14.25" hidden="1" outlineLevel="1" thickBot="1">
      <c r="C650" t="str">
        <f t="shared" si="14"/>
        <v>－</v>
      </c>
      <c r="E650" s="80"/>
      <c r="F650" s="105"/>
      <c r="G650" s="88"/>
      <c r="H650" s="35" t="s">
        <v>305</v>
      </c>
      <c r="I650" s="88"/>
      <c r="J650" s="88"/>
      <c r="K650" s="88"/>
      <c r="L650" s="88"/>
      <c r="M650" s="88"/>
      <c r="N650" s="88"/>
      <c r="O650" s="88"/>
      <c r="P650" s="88"/>
      <c r="Q650" s="88"/>
      <c r="R650" s="88"/>
      <c r="S650" s="88"/>
      <c r="T650" s="88"/>
      <c r="U650" s="88"/>
      <c r="V650" s="88"/>
      <c r="W650" s="88"/>
      <c r="X650" s="88"/>
      <c r="Y650" s="88"/>
      <c r="Z650" s="88"/>
      <c r="AA650" s="88"/>
      <c r="AB650" s="88"/>
      <c r="AC650" s="88"/>
      <c r="AD650" s="88"/>
      <c r="AE650" s="88"/>
      <c r="AF650" s="88"/>
      <c r="AG650" s="88"/>
      <c r="AH650" s="88"/>
      <c r="AI650" s="88"/>
      <c r="AJ650" s="88"/>
      <c r="AK650" s="88"/>
      <c r="AL650" s="88"/>
      <c r="AM650" s="106"/>
      <c r="AN650" s="80"/>
    </row>
    <row r="651" spans="3:40" ht="14.25" hidden="1" outlineLevel="1" thickBot="1">
      <c r="C651" t="str">
        <f t="shared" si="14"/>
        <v>－</v>
      </c>
      <c r="E651" s="80"/>
      <c r="F651" s="105"/>
      <c r="G651" s="88"/>
      <c r="H651" s="88"/>
      <c r="I651" s="88"/>
      <c r="J651" s="117"/>
      <c r="K651" s="117"/>
      <c r="L651" s="117"/>
      <c r="M651" s="117"/>
      <c r="N651" s="117"/>
      <c r="O651" s="117"/>
      <c r="P651" s="117"/>
      <c r="Q651" s="117"/>
      <c r="R651" s="117"/>
      <c r="S651" s="117"/>
      <c r="T651" s="117"/>
      <c r="U651" s="117"/>
      <c r="V651" s="117"/>
      <c r="W651" s="117"/>
      <c r="X651" s="117"/>
      <c r="Y651" s="117"/>
      <c r="Z651" s="117"/>
      <c r="AA651" s="117"/>
      <c r="AB651" s="117"/>
      <c r="AC651" s="117"/>
      <c r="AD651" s="117"/>
      <c r="AE651" s="117"/>
      <c r="AF651" s="117"/>
      <c r="AG651" s="117"/>
      <c r="AH651" s="117"/>
      <c r="AI651" s="117"/>
      <c r="AJ651" s="117"/>
      <c r="AK651" s="117"/>
      <c r="AL651" s="117"/>
      <c r="AM651" s="106"/>
      <c r="AN651" s="80"/>
    </row>
    <row r="652" spans="3:40" ht="14.25" hidden="1" outlineLevel="1" thickBot="1">
      <c r="C652" t="str">
        <f t="shared" si="14"/>
        <v>－</v>
      </c>
      <c r="E652" s="80"/>
      <c r="F652" s="105"/>
      <c r="G652" s="88"/>
      <c r="H652" s="88"/>
      <c r="I652" s="88"/>
      <c r="J652" s="117"/>
      <c r="K652" s="117"/>
      <c r="L652" s="117"/>
      <c r="M652" s="117"/>
      <c r="N652" s="117"/>
      <c r="O652" s="117"/>
      <c r="P652" s="117"/>
      <c r="Q652" s="117"/>
      <c r="R652" s="117"/>
      <c r="S652" s="117"/>
      <c r="T652" s="117"/>
      <c r="U652" s="117"/>
      <c r="V652" s="117"/>
      <c r="W652" s="117"/>
      <c r="X652" s="117"/>
      <c r="Y652" s="117"/>
      <c r="Z652" s="117"/>
      <c r="AA652" s="117"/>
      <c r="AB652" s="117"/>
      <c r="AC652" s="117"/>
      <c r="AD652" s="117"/>
      <c r="AE652" s="117"/>
      <c r="AF652" s="117"/>
      <c r="AG652" s="117"/>
      <c r="AH652" s="117"/>
      <c r="AI652" s="117"/>
      <c r="AJ652" s="117"/>
      <c r="AK652" s="117"/>
      <c r="AL652" s="117"/>
      <c r="AM652" s="106"/>
      <c r="AN652" s="80"/>
    </row>
    <row r="653" spans="3:40" ht="14.25" hidden="1" outlineLevel="1" thickBot="1">
      <c r="C653" t="str">
        <f t="shared" si="14"/>
        <v>－</v>
      </c>
      <c r="E653" s="80"/>
      <c r="F653" s="105"/>
      <c r="G653" s="88"/>
      <c r="H653" s="88"/>
      <c r="I653" s="88"/>
      <c r="J653" s="117"/>
      <c r="K653" s="117"/>
      <c r="L653" s="117"/>
      <c r="M653" s="117"/>
      <c r="N653" s="117"/>
      <c r="O653" s="117"/>
      <c r="P653" s="117"/>
      <c r="Q653" s="117"/>
      <c r="R653" s="117"/>
      <c r="S653" s="117"/>
      <c r="T653" s="117"/>
      <c r="U653" s="117"/>
      <c r="V653" s="117"/>
      <c r="W653" s="117"/>
      <c r="X653" s="117"/>
      <c r="Y653" s="117"/>
      <c r="Z653" s="117"/>
      <c r="AA653" s="117"/>
      <c r="AB653" s="117"/>
      <c r="AC653" s="117"/>
      <c r="AD653" s="117"/>
      <c r="AE653" s="117"/>
      <c r="AF653" s="117"/>
      <c r="AG653" s="117"/>
      <c r="AH653" s="117"/>
      <c r="AI653" s="117"/>
      <c r="AJ653" s="117"/>
      <c r="AK653" s="117"/>
      <c r="AL653" s="117"/>
      <c r="AM653" s="106"/>
      <c r="AN653" s="80"/>
    </row>
    <row r="654" spans="3:40" ht="14.25" hidden="1" outlineLevel="1" thickBot="1">
      <c r="C654" t="str">
        <f t="shared" si="14"/>
        <v>－</v>
      </c>
      <c r="E654" s="80"/>
      <c r="F654" s="105"/>
      <c r="G654" s="88"/>
      <c r="H654" s="88"/>
      <c r="I654" s="88"/>
      <c r="J654" s="110"/>
      <c r="K654" s="88"/>
      <c r="L654" s="88"/>
      <c r="M654" s="88"/>
      <c r="N654" s="88"/>
      <c r="O654" s="88"/>
      <c r="P654" s="88"/>
      <c r="Q654" s="88"/>
      <c r="R654" s="88"/>
      <c r="S654" s="88"/>
      <c r="T654" s="88"/>
      <c r="U654" s="88"/>
      <c r="V654" s="88"/>
      <c r="W654" s="88"/>
      <c r="X654" s="88"/>
      <c r="Y654" s="88"/>
      <c r="Z654" s="88"/>
      <c r="AA654" s="88"/>
      <c r="AB654" s="88"/>
      <c r="AC654" s="88"/>
      <c r="AD654" s="88"/>
      <c r="AE654" s="88"/>
      <c r="AF654" s="88"/>
      <c r="AG654" s="88"/>
      <c r="AH654" s="88"/>
      <c r="AI654" s="88"/>
      <c r="AJ654" s="88"/>
      <c r="AK654" s="88"/>
      <c r="AL654" s="88"/>
      <c r="AM654" s="106"/>
      <c r="AN654" s="80"/>
    </row>
    <row r="655" spans="3:40" ht="14.25" hidden="1" outlineLevel="1" thickBot="1">
      <c r="C655" t="str">
        <f t="shared" si="14"/>
        <v>－</v>
      </c>
      <c r="E655" s="80"/>
      <c r="F655" s="105"/>
      <c r="G655" s="88"/>
      <c r="H655" s="88"/>
      <c r="I655" s="88"/>
      <c r="J655" s="110"/>
      <c r="K655" s="88"/>
      <c r="L655" s="88"/>
      <c r="M655" s="88"/>
      <c r="N655" s="88"/>
      <c r="O655" s="88"/>
      <c r="P655" s="88"/>
      <c r="Q655" s="88"/>
      <c r="R655" s="88"/>
      <c r="S655" s="88"/>
      <c r="T655" s="88"/>
      <c r="U655" s="88"/>
      <c r="V655" s="88"/>
      <c r="W655" s="88"/>
      <c r="X655" s="88"/>
      <c r="Y655" s="88"/>
      <c r="Z655" s="88"/>
      <c r="AA655" s="88"/>
      <c r="AB655" s="88"/>
      <c r="AC655" s="88"/>
      <c r="AD655" s="88"/>
      <c r="AE655" s="88"/>
      <c r="AF655" s="88"/>
      <c r="AG655" s="88"/>
      <c r="AH655" s="88"/>
      <c r="AI655" s="88"/>
      <c r="AJ655" s="88"/>
      <c r="AK655" s="88"/>
      <c r="AL655" s="88"/>
      <c r="AM655" s="106"/>
      <c r="AN655" s="80"/>
    </row>
    <row r="656" spans="3:40" ht="14.25" hidden="1" outlineLevel="1" thickBot="1">
      <c r="C656" t="str">
        <f t="shared" si="14"/>
        <v>－</v>
      </c>
      <c r="E656" s="80"/>
      <c r="F656" s="105"/>
      <c r="G656" s="88"/>
      <c r="H656" s="88"/>
      <c r="I656" s="88"/>
      <c r="J656" s="88"/>
      <c r="K656" s="88"/>
      <c r="L656" s="88"/>
      <c r="M656" s="88"/>
      <c r="N656" s="88"/>
      <c r="O656" s="88"/>
      <c r="P656" s="88"/>
      <c r="Q656" s="88"/>
      <c r="R656" s="88"/>
      <c r="S656" s="88"/>
      <c r="T656" s="88"/>
      <c r="U656" s="88"/>
      <c r="V656" s="88"/>
      <c r="W656" s="88"/>
      <c r="X656" s="88"/>
      <c r="Y656" s="88"/>
      <c r="Z656" s="88"/>
      <c r="AA656" s="88"/>
      <c r="AB656" s="88"/>
      <c r="AC656" s="88"/>
      <c r="AD656" s="88"/>
      <c r="AE656" s="88"/>
      <c r="AF656" s="88"/>
      <c r="AG656" s="88"/>
      <c r="AH656" s="88"/>
      <c r="AI656" s="88"/>
      <c r="AJ656" s="88"/>
      <c r="AK656" s="88"/>
      <c r="AL656" s="88"/>
      <c r="AM656" s="106"/>
      <c r="AN656" s="80"/>
    </row>
    <row r="657" spans="3:40" ht="14.25" hidden="1" outlineLevel="1" thickBot="1">
      <c r="C657" t="str">
        <f t="shared" si="14"/>
        <v>－</v>
      </c>
      <c r="E657" s="80"/>
      <c r="F657" s="105"/>
      <c r="G657" s="88"/>
      <c r="H657" s="88"/>
      <c r="I657" s="88"/>
      <c r="J657" s="88"/>
      <c r="K657" s="88"/>
      <c r="L657" s="88"/>
      <c r="M657" s="88"/>
      <c r="N657" s="88"/>
      <c r="O657" s="88"/>
      <c r="P657" s="88"/>
      <c r="Q657" s="88"/>
      <c r="R657" s="88"/>
      <c r="S657" s="88"/>
      <c r="T657" s="88"/>
      <c r="U657" s="88"/>
      <c r="V657" s="88"/>
      <c r="W657" s="88"/>
      <c r="X657" s="88"/>
      <c r="Y657" s="88"/>
      <c r="Z657" s="88"/>
      <c r="AA657" s="88"/>
      <c r="AB657" s="88"/>
      <c r="AC657" s="88"/>
      <c r="AD657" s="88"/>
      <c r="AE657" s="88"/>
      <c r="AF657" s="88"/>
      <c r="AG657" s="88"/>
      <c r="AH657" s="88"/>
      <c r="AI657" s="88"/>
      <c r="AJ657" s="88"/>
      <c r="AK657" s="88"/>
      <c r="AL657" s="88"/>
      <c r="AM657" s="106"/>
      <c r="AN657" s="80"/>
    </row>
    <row r="658" spans="3:40" ht="14.25" hidden="1" outlineLevel="1" thickBot="1">
      <c r="C658" t="str">
        <f t="shared" si="14"/>
        <v>－</v>
      </c>
      <c r="E658" s="80"/>
      <c r="F658" s="105"/>
      <c r="G658" s="88"/>
      <c r="H658" s="88"/>
      <c r="I658" s="88"/>
      <c r="J658" s="110"/>
      <c r="K658" s="117"/>
      <c r="L658" s="117"/>
      <c r="M658" s="117"/>
      <c r="N658" s="117"/>
      <c r="O658" s="117"/>
      <c r="P658" s="117"/>
      <c r="Q658" s="117"/>
      <c r="R658" s="117"/>
      <c r="S658" s="117"/>
      <c r="T658" s="117"/>
      <c r="U658" s="117"/>
      <c r="V658" s="117"/>
      <c r="W658" s="117"/>
      <c r="X658" s="117"/>
      <c r="Y658" s="117"/>
      <c r="Z658" s="117"/>
      <c r="AA658" s="117"/>
      <c r="AB658" s="117"/>
      <c r="AC658" s="117"/>
      <c r="AD658" s="117"/>
      <c r="AE658" s="117"/>
      <c r="AF658" s="117"/>
      <c r="AG658" s="117"/>
      <c r="AH658" s="117"/>
      <c r="AI658" s="117"/>
      <c r="AJ658" s="117"/>
      <c r="AK658" s="117"/>
      <c r="AL658" s="117"/>
      <c r="AM658" s="106"/>
      <c r="AN658" s="80"/>
    </row>
    <row r="659" spans="3:40" ht="14.25" hidden="1" outlineLevel="1" thickBot="1">
      <c r="C659" t="str">
        <f t="shared" si="14"/>
        <v>－</v>
      </c>
      <c r="E659" s="80"/>
      <c r="F659" s="105"/>
      <c r="G659" s="88"/>
      <c r="H659" s="88"/>
      <c r="I659" s="88"/>
      <c r="J659" s="88"/>
      <c r="K659" s="117"/>
      <c r="L659" s="117"/>
      <c r="M659" s="117"/>
      <c r="N659" s="117"/>
      <c r="O659" s="117"/>
      <c r="P659" s="117"/>
      <c r="Q659" s="117"/>
      <c r="R659" s="117"/>
      <c r="S659" s="117"/>
      <c r="T659" s="117"/>
      <c r="U659" s="117"/>
      <c r="V659" s="117"/>
      <c r="W659" s="117"/>
      <c r="X659" s="117"/>
      <c r="Y659" s="117"/>
      <c r="Z659" s="117"/>
      <c r="AA659" s="117"/>
      <c r="AB659" s="117"/>
      <c r="AC659" s="117"/>
      <c r="AD659" s="117"/>
      <c r="AE659" s="117"/>
      <c r="AF659" s="117"/>
      <c r="AG659" s="117"/>
      <c r="AH659" s="117"/>
      <c r="AI659" s="117"/>
      <c r="AJ659" s="117"/>
      <c r="AK659" s="117"/>
      <c r="AL659" s="117"/>
      <c r="AM659" s="106"/>
      <c r="AN659" s="80"/>
    </row>
    <row r="660" spans="3:40" ht="14.25" hidden="1" outlineLevel="1" thickBot="1">
      <c r="C660" t="str">
        <f t="shared" si="14"/>
        <v>－</v>
      </c>
      <c r="E660" s="80"/>
      <c r="F660" s="105"/>
      <c r="G660" s="88"/>
      <c r="H660" s="88"/>
      <c r="I660" s="88"/>
      <c r="J660" s="110"/>
      <c r="K660" s="117"/>
      <c r="L660" s="117"/>
      <c r="M660" s="117"/>
      <c r="N660" s="117"/>
      <c r="O660" s="117"/>
      <c r="P660" s="117"/>
      <c r="Q660" s="117"/>
      <c r="R660" s="117"/>
      <c r="S660" s="117"/>
      <c r="T660" s="117"/>
      <c r="U660" s="117"/>
      <c r="V660" s="117"/>
      <c r="W660" s="117"/>
      <c r="X660" s="117"/>
      <c r="Y660" s="117"/>
      <c r="Z660" s="117"/>
      <c r="AA660" s="117"/>
      <c r="AB660" s="117"/>
      <c r="AC660" s="117"/>
      <c r="AD660" s="117"/>
      <c r="AE660" s="117"/>
      <c r="AF660" s="117"/>
      <c r="AG660" s="117"/>
      <c r="AH660" s="117"/>
      <c r="AI660" s="117"/>
      <c r="AJ660" s="117"/>
      <c r="AK660" s="117"/>
      <c r="AL660" s="117"/>
      <c r="AM660" s="106"/>
      <c r="AN660" s="80"/>
    </row>
    <row r="661" spans="3:40" ht="14.25" hidden="1" outlineLevel="1" thickBot="1">
      <c r="C661" t="str">
        <f t="shared" si="14"/>
        <v>－</v>
      </c>
      <c r="E661" s="80"/>
      <c r="F661" s="105"/>
      <c r="G661" s="88"/>
      <c r="H661" s="88"/>
      <c r="I661" s="88"/>
      <c r="J661" s="110"/>
      <c r="K661" s="117"/>
      <c r="L661" s="117"/>
      <c r="M661" s="117"/>
      <c r="N661" s="117"/>
      <c r="O661" s="117"/>
      <c r="P661" s="117"/>
      <c r="Q661" s="117"/>
      <c r="R661" s="117"/>
      <c r="S661" s="117"/>
      <c r="T661" s="117"/>
      <c r="U661" s="117"/>
      <c r="V661" s="117"/>
      <c r="W661" s="117"/>
      <c r="X661" s="117"/>
      <c r="Y661" s="117"/>
      <c r="Z661" s="117"/>
      <c r="AA661" s="117"/>
      <c r="AB661" s="117"/>
      <c r="AC661" s="117"/>
      <c r="AD661" s="117"/>
      <c r="AE661" s="117"/>
      <c r="AF661" s="117"/>
      <c r="AG661" s="117"/>
      <c r="AH661" s="117"/>
      <c r="AI661" s="117"/>
      <c r="AJ661" s="117"/>
      <c r="AK661" s="117"/>
      <c r="AL661" s="117"/>
      <c r="AM661" s="106"/>
      <c r="AN661" s="80"/>
    </row>
    <row r="662" spans="3:40" ht="14.25" hidden="1" outlineLevel="1" thickBot="1">
      <c r="C662" t="str">
        <f t="shared" si="14"/>
        <v>－</v>
      </c>
      <c r="E662" s="80"/>
      <c r="F662" s="105"/>
      <c r="G662" s="88"/>
      <c r="H662" s="88"/>
      <c r="I662" s="88"/>
      <c r="J662" s="88"/>
      <c r="K662" s="117"/>
      <c r="L662" s="117"/>
      <c r="M662" s="117"/>
      <c r="N662" s="117"/>
      <c r="O662" s="117"/>
      <c r="P662" s="117"/>
      <c r="Q662" s="117"/>
      <c r="R662" s="117"/>
      <c r="S662" s="117"/>
      <c r="T662" s="117"/>
      <c r="U662" s="117"/>
      <c r="V662" s="117"/>
      <c r="W662" s="117"/>
      <c r="X662" s="117"/>
      <c r="Y662" s="117"/>
      <c r="Z662" s="117"/>
      <c r="AA662" s="117"/>
      <c r="AB662" s="117"/>
      <c r="AC662" s="117"/>
      <c r="AD662" s="117"/>
      <c r="AE662" s="117"/>
      <c r="AF662" s="117"/>
      <c r="AG662" s="117"/>
      <c r="AH662" s="117"/>
      <c r="AI662" s="117"/>
      <c r="AJ662" s="117"/>
      <c r="AK662" s="117"/>
      <c r="AL662" s="117"/>
      <c r="AM662" s="106"/>
      <c r="AN662" s="80"/>
    </row>
    <row r="663" spans="3:40" ht="14.25" hidden="1" outlineLevel="1" thickBot="1">
      <c r="C663" t="str">
        <f t="shared" si="14"/>
        <v>－</v>
      </c>
      <c r="E663" s="80"/>
      <c r="F663" s="105"/>
      <c r="G663" s="88"/>
      <c r="H663" s="88"/>
      <c r="I663" s="88"/>
      <c r="J663" s="88"/>
      <c r="K663" s="117"/>
      <c r="L663" s="117"/>
      <c r="M663" s="117"/>
      <c r="N663" s="117"/>
      <c r="O663" s="117"/>
      <c r="P663" s="117"/>
      <c r="Q663" s="117"/>
      <c r="R663" s="117"/>
      <c r="S663" s="117"/>
      <c r="T663" s="117"/>
      <c r="U663" s="117"/>
      <c r="V663" s="117"/>
      <c r="W663" s="117"/>
      <c r="X663" s="117"/>
      <c r="Y663" s="117"/>
      <c r="Z663" s="117"/>
      <c r="AA663" s="117"/>
      <c r="AB663" s="117"/>
      <c r="AC663" s="117"/>
      <c r="AD663" s="117"/>
      <c r="AE663" s="117"/>
      <c r="AF663" s="117"/>
      <c r="AG663" s="117"/>
      <c r="AH663" s="117"/>
      <c r="AI663" s="117"/>
      <c r="AJ663" s="117"/>
      <c r="AK663" s="117"/>
      <c r="AL663" s="117"/>
      <c r="AM663" s="106"/>
      <c r="AN663" s="80"/>
    </row>
    <row r="664" spans="3:40" ht="14.25" hidden="1" outlineLevel="1" thickBot="1">
      <c r="C664" t="str">
        <f t="shared" si="14"/>
        <v>－</v>
      </c>
      <c r="E664" s="80"/>
      <c r="F664" s="105"/>
      <c r="G664" s="88"/>
      <c r="H664" s="88"/>
      <c r="I664" s="88"/>
      <c r="J664" s="88"/>
      <c r="K664" s="117"/>
      <c r="L664" s="117"/>
      <c r="M664" s="117"/>
      <c r="N664" s="117"/>
      <c r="O664" s="117"/>
      <c r="P664" s="117"/>
      <c r="Q664" s="117"/>
      <c r="R664" s="117"/>
      <c r="S664" s="117"/>
      <c r="T664" s="117"/>
      <c r="U664" s="117"/>
      <c r="V664" s="117"/>
      <c r="W664" s="117"/>
      <c r="X664" s="117"/>
      <c r="Y664" s="117"/>
      <c r="Z664" s="117"/>
      <c r="AA664" s="117"/>
      <c r="AB664" s="117"/>
      <c r="AC664" s="117"/>
      <c r="AD664" s="117"/>
      <c r="AE664" s="117"/>
      <c r="AF664" s="117"/>
      <c r="AG664" s="117"/>
      <c r="AH664" s="117"/>
      <c r="AI664" s="117"/>
      <c r="AJ664" s="117"/>
      <c r="AK664" s="117"/>
      <c r="AL664" s="117"/>
      <c r="AM664" s="106"/>
      <c r="AN664" s="80"/>
    </row>
    <row r="665" spans="3:40" ht="14.25" hidden="1" outlineLevel="1" thickBot="1">
      <c r="C665" t="str">
        <f t="shared" si="14"/>
        <v>－</v>
      </c>
      <c r="E665" s="80"/>
      <c r="F665" s="105"/>
      <c r="G665" s="88"/>
      <c r="H665" s="88"/>
      <c r="I665" s="88"/>
      <c r="J665" s="88"/>
      <c r="K665" s="117"/>
      <c r="L665" s="117"/>
      <c r="M665" s="117"/>
      <c r="N665" s="117"/>
      <c r="O665" s="117"/>
      <c r="P665" s="117"/>
      <c r="Q665" s="117"/>
      <c r="R665" s="117"/>
      <c r="S665" s="117"/>
      <c r="T665" s="117"/>
      <c r="U665" s="117"/>
      <c r="V665" s="117"/>
      <c r="W665" s="117"/>
      <c r="X665" s="117"/>
      <c r="Y665" s="117"/>
      <c r="Z665" s="117"/>
      <c r="AA665" s="117"/>
      <c r="AB665" s="117"/>
      <c r="AC665" s="117"/>
      <c r="AD665" s="117"/>
      <c r="AE665" s="117"/>
      <c r="AF665" s="117"/>
      <c r="AG665" s="117"/>
      <c r="AH665" s="117"/>
      <c r="AI665" s="117"/>
      <c r="AJ665" s="117"/>
      <c r="AK665" s="117"/>
      <c r="AL665" s="117"/>
      <c r="AM665" s="106"/>
      <c r="AN665" s="80"/>
    </row>
    <row r="666" spans="3:40" ht="14.25" hidden="1" outlineLevel="1" thickBot="1">
      <c r="C666" t="str">
        <f t="shared" si="14"/>
        <v>－</v>
      </c>
      <c r="E666" s="80"/>
      <c r="F666" s="105"/>
      <c r="G666" s="88"/>
      <c r="H666" s="88"/>
      <c r="I666" s="88"/>
      <c r="J666" s="88"/>
      <c r="K666" s="117"/>
      <c r="L666" s="117"/>
      <c r="M666" s="117"/>
      <c r="N666" s="117"/>
      <c r="O666" s="117"/>
      <c r="P666" s="117"/>
      <c r="Q666" s="117"/>
      <c r="R666" s="117"/>
      <c r="S666" s="117"/>
      <c r="T666" s="117"/>
      <c r="U666" s="117"/>
      <c r="V666" s="117"/>
      <c r="W666" s="117"/>
      <c r="X666" s="117"/>
      <c r="Y666" s="117"/>
      <c r="Z666" s="117"/>
      <c r="AA666" s="117"/>
      <c r="AB666" s="117"/>
      <c r="AC666" s="117"/>
      <c r="AD666" s="117"/>
      <c r="AE666" s="117"/>
      <c r="AF666" s="117"/>
      <c r="AG666" s="117"/>
      <c r="AH666" s="117"/>
      <c r="AI666" s="117"/>
      <c r="AJ666" s="117"/>
      <c r="AK666" s="117"/>
      <c r="AL666" s="117"/>
      <c r="AM666" s="106"/>
      <c r="AN666" s="80"/>
    </row>
    <row r="667" spans="3:40" ht="14.25" hidden="1" outlineLevel="1" thickBot="1">
      <c r="C667" t="str">
        <f t="shared" si="14"/>
        <v>－</v>
      </c>
      <c r="E667" s="80"/>
      <c r="F667" s="105"/>
      <c r="G667" s="88"/>
      <c r="H667" s="88"/>
      <c r="I667" s="88"/>
      <c r="J667" s="88"/>
      <c r="K667" s="117"/>
      <c r="L667" s="117"/>
      <c r="M667" s="117"/>
      <c r="N667" s="117"/>
      <c r="O667" s="117"/>
      <c r="P667" s="117"/>
      <c r="Q667" s="117"/>
      <c r="R667" s="117"/>
      <c r="S667" s="117"/>
      <c r="T667" s="117"/>
      <c r="U667" s="117"/>
      <c r="V667" s="117"/>
      <c r="W667" s="117"/>
      <c r="X667" s="117"/>
      <c r="Y667" s="117"/>
      <c r="Z667" s="117"/>
      <c r="AA667" s="117"/>
      <c r="AB667" s="117"/>
      <c r="AC667" s="117"/>
      <c r="AD667" s="117"/>
      <c r="AE667" s="117"/>
      <c r="AF667" s="117"/>
      <c r="AG667" s="117"/>
      <c r="AH667" s="117"/>
      <c r="AI667" s="117"/>
      <c r="AJ667" s="117"/>
      <c r="AK667" s="117"/>
      <c r="AL667" s="117"/>
      <c r="AM667" s="106"/>
      <c r="AN667" s="80"/>
    </row>
    <row r="668" spans="3:40" ht="14.25" hidden="1" outlineLevel="1" thickBot="1">
      <c r="C668" t="str">
        <f t="shared" si="14"/>
        <v>－</v>
      </c>
      <c r="E668" s="80"/>
      <c r="F668" s="105"/>
      <c r="G668" s="88"/>
      <c r="H668" s="88"/>
      <c r="I668" s="88"/>
      <c r="J668" s="110"/>
      <c r="K668" s="117"/>
      <c r="L668" s="117"/>
      <c r="M668" s="117"/>
      <c r="N668" s="117"/>
      <c r="O668" s="117"/>
      <c r="P668" s="117"/>
      <c r="Q668" s="117"/>
      <c r="R668" s="117"/>
      <c r="S668" s="117"/>
      <c r="T668" s="117"/>
      <c r="U668" s="117"/>
      <c r="V668" s="117"/>
      <c r="W668" s="117"/>
      <c r="X668" s="117"/>
      <c r="Y668" s="117"/>
      <c r="Z668" s="117"/>
      <c r="AA668" s="117"/>
      <c r="AB668" s="117"/>
      <c r="AC668" s="117"/>
      <c r="AD668" s="117"/>
      <c r="AE668" s="117"/>
      <c r="AF668" s="117"/>
      <c r="AG668" s="117"/>
      <c r="AH668" s="117"/>
      <c r="AI668" s="117"/>
      <c r="AJ668" s="117"/>
      <c r="AK668" s="117"/>
      <c r="AL668" s="117"/>
      <c r="AM668" s="106"/>
      <c r="AN668" s="80"/>
    </row>
    <row r="669" spans="3:40" ht="14.25" hidden="1" outlineLevel="1" thickBot="1">
      <c r="C669" t="str">
        <f t="shared" si="14"/>
        <v>－</v>
      </c>
      <c r="E669" s="80"/>
      <c r="F669" s="105"/>
      <c r="G669" s="88"/>
      <c r="H669" s="88"/>
      <c r="I669" s="88"/>
      <c r="J669" s="88"/>
      <c r="K669" s="117"/>
      <c r="L669" s="117"/>
      <c r="M669" s="117"/>
      <c r="N669" s="117"/>
      <c r="O669" s="117"/>
      <c r="P669" s="117"/>
      <c r="Q669" s="117"/>
      <c r="R669" s="117"/>
      <c r="S669" s="117"/>
      <c r="T669" s="117"/>
      <c r="U669" s="117"/>
      <c r="V669" s="117"/>
      <c r="W669" s="117"/>
      <c r="X669" s="117"/>
      <c r="Y669" s="117"/>
      <c r="Z669" s="117"/>
      <c r="AA669" s="117"/>
      <c r="AB669" s="117"/>
      <c r="AC669" s="117"/>
      <c r="AD669" s="117"/>
      <c r="AE669" s="117"/>
      <c r="AF669" s="117"/>
      <c r="AG669" s="117"/>
      <c r="AH669" s="117"/>
      <c r="AI669" s="117"/>
      <c r="AJ669" s="117"/>
      <c r="AK669" s="117"/>
      <c r="AL669" s="117"/>
      <c r="AM669" s="106"/>
      <c r="AN669" s="80"/>
    </row>
    <row r="670" spans="3:40" ht="14.25" hidden="1" outlineLevel="1" thickBot="1">
      <c r="C670" t="str">
        <f t="shared" si="14"/>
        <v>－</v>
      </c>
      <c r="E670" s="80"/>
      <c r="F670" s="105"/>
      <c r="G670" s="88"/>
      <c r="H670" s="88"/>
      <c r="I670" s="88"/>
      <c r="J670" s="88"/>
      <c r="K670" s="117"/>
      <c r="L670" s="117"/>
      <c r="M670" s="117"/>
      <c r="N670" s="117"/>
      <c r="O670" s="117"/>
      <c r="P670" s="117"/>
      <c r="Q670" s="117"/>
      <c r="R670" s="117"/>
      <c r="S670" s="117"/>
      <c r="T670" s="117"/>
      <c r="U670" s="117"/>
      <c r="V670" s="117"/>
      <c r="W670" s="117"/>
      <c r="X670" s="117"/>
      <c r="Y670" s="117"/>
      <c r="Z670" s="117"/>
      <c r="AA670" s="117"/>
      <c r="AB670" s="117"/>
      <c r="AC670" s="117"/>
      <c r="AD670" s="117"/>
      <c r="AE670" s="117"/>
      <c r="AF670" s="117"/>
      <c r="AG670" s="117"/>
      <c r="AH670" s="117"/>
      <c r="AI670" s="117"/>
      <c r="AJ670" s="117"/>
      <c r="AK670" s="117"/>
      <c r="AL670" s="117"/>
      <c r="AM670" s="106"/>
      <c r="AN670" s="80"/>
    </row>
    <row r="671" spans="3:40" ht="14.25" hidden="1" outlineLevel="1" thickBot="1">
      <c r="C671" t="str">
        <f t="shared" si="14"/>
        <v>－</v>
      </c>
      <c r="E671" s="80"/>
      <c r="F671" s="105"/>
      <c r="G671" s="88"/>
      <c r="H671" s="88"/>
      <c r="I671" s="88"/>
      <c r="J671" s="110"/>
      <c r="K671" s="117"/>
      <c r="L671" s="117"/>
      <c r="M671" s="117"/>
      <c r="N671" s="117"/>
      <c r="O671" s="117"/>
      <c r="P671" s="117"/>
      <c r="Q671" s="117"/>
      <c r="R671" s="117"/>
      <c r="S671" s="117"/>
      <c r="T671" s="117"/>
      <c r="U671" s="117"/>
      <c r="V671" s="117"/>
      <c r="W671" s="117"/>
      <c r="X671" s="117"/>
      <c r="Y671" s="117"/>
      <c r="Z671" s="117"/>
      <c r="AA671" s="117"/>
      <c r="AB671" s="117"/>
      <c r="AC671" s="117"/>
      <c r="AD671" s="117"/>
      <c r="AE671" s="117"/>
      <c r="AF671" s="117"/>
      <c r="AG671" s="117"/>
      <c r="AH671" s="117"/>
      <c r="AI671" s="117"/>
      <c r="AJ671" s="117"/>
      <c r="AK671" s="117"/>
      <c r="AL671" s="117"/>
      <c r="AM671" s="106"/>
      <c r="AN671" s="80"/>
    </row>
    <row r="672" spans="3:40" ht="14.25" hidden="1" outlineLevel="1" thickBot="1">
      <c r="C672" t="str">
        <f t="shared" si="14"/>
        <v>－</v>
      </c>
      <c r="E672" s="80"/>
      <c r="F672" s="105"/>
      <c r="G672" s="88"/>
      <c r="H672" s="88"/>
      <c r="I672" s="88"/>
      <c r="J672" s="110"/>
      <c r="K672" s="117"/>
      <c r="L672" s="117"/>
      <c r="M672" s="117"/>
      <c r="N672" s="117"/>
      <c r="O672" s="117"/>
      <c r="P672" s="117"/>
      <c r="Q672" s="117"/>
      <c r="R672" s="117"/>
      <c r="S672" s="117"/>
      <c r="T672" s="117"/>
      <c r="U672" s="117"/>
      <c r="V672" s="117"/>
      <c r="W672" s="117"/>
      <c r="X672" s="117"/>
      <c r="Y672" s="117"/>
      <c r="Z672" s="117"/>
      <c r="AA672" s="117"/>
      <c r="AB672" s="117"/>
      <c r="AC672" s="117"/>
      <c r="AD672" s="117"/>
      <c r="AE672" s="117"/>
      <c r="AF672" s="117"/>
      <c r="AG672" s="117"/>
      <c r="AH672" s="117"/>
      <c r="AI672" s="117"/>
      <c r="AJ672" s="117"/>
      <c r="AK672" s="117"/>
      <c r="AL672" s="117"/>
      <c r="AM672" s="106"/>
      <c r="AN672" s="80"/>
    </row>
    <row r="673" spans="3:44" ht="14.25" hidden="1" outlineLevel="1" thickBot="1">
      <c r="C673" t="str">
        <f t="shared" si="14"/>
        <v>－</v>
      </c>
      <c r="E673" s="80"/>
      <c r="F673" s="105"/>
      <c r="G673" s="88"/>
      <c r="H673" s="88"/>
      <c r="I673" s="88"/>
      <c r="J673" s="110"/>
      <c r="K673" s="117"/>
      <c r="L673" s="117"/>
      <c r="M673" s="117"/>
      <c r="N673" s="117"/>
      <c r="O673" s="117"/>
      <c r="P673" s="117"/>
      <c r="Q673" s="117"/>
      <c r="R673" s="117"/>
      <c r="S673" s="117"/>
      <c r="T673" s="117"/>
      <c r="U673" s="117"/>
      <c r="V673" s="117"/>
      <c r="W673" s="117"/>
      <c r="X673" s="117"/>
      <c r="Y673" s="117"/>
      <c r="Z673" s="117"/>
      <c r="AA673" s="117"/>
      <c r="AB673" s="117"/>
      <c r="AC673" s="117"/>
      <c r="AD673" s="117"/>
      <c r="AE673" s="117"/>
      <c r="AF673" s="117"/>
      <c r="AG673" s="117"/>
      <c r="AH673" s="117"/>
      <c r="AI673" s="117"/>
      <c r="AJ673" s="117"/>
      <c r="AK673" s="117"/>
      <c r="AL673" s="117"/>
      <c r="AM673" s="106"/>
      <c r="AN673" s="80"/>
    </row>
    <row r="674" spans="3:44" ht="14.25" hidden="1" outlineLevel="1" thickBot="1">
      <c r="C674" t="str">
        <f t="shared" si="14"/>
        <v>－</v>
      </c>
      <c r="E674" s="80"/>
      <c r="F674" s="105"/>
      <c r="G674" s="88"/>
      <c r="H674" s="88"/>
      <c r="I674" s="88"/>
      <c r="J674" s="110"/>
      <c r="K674" s="117"/>
      <c r="L674" s="117"/>
      <c r="M674" s="117"/>
      <c r="N674" s="117"/>
      <c r="O674" s="117"/>
      <c r="P674" s="117"/>
      <c r="Q674" s="117"/>
      <c r="R674" s="117"/>
      <c r="S674" s="117"/>
      <c r="T674" s="117"/>
      <c r="U674" s="117"/>
      <c r="V674" s="117"/>
      <c r="W674" s="117"/>
      <c r="X674" s="117"/>
      <c r="Y674" s="117"/>
      <c r="Z674" s="117"/>
      <c r="AA674" s="117"/>
      <c r="AB674" s="117"/>
      <c r="AC674" s="117"/>
      <c r="AD674" s="117"/>
      <c r="AE674" s="117"/>
      <c r="AF674" s="117"/>
      <c r="AG674" s="117"/>
      <c r="AH674" s="117"/>
      <c r="AI674" s="117"/>
      <c r="AJ674" s="117"/>
      <c r="AK674" s="117"/>
      <c r="AL674" s="117"/>
      <c r="AM674" s="106"/>
      <c r="AN674" s="80"/>
    </row>
    <row r="675" spans="3:44" ht="14.25" hidden="1" outlineLevel="1" thickBot="1">
      <c r="C675" t="str">
        <f t="shared" si="14"/>
        <v>－</v>
      </c>
      <c r="E675" s="80"/>
      <c r="F675" s="105"/>
      <c r="G675" s="88"/>
      <c r="H675" s="88"/>
      <c r="I675" s="88"/>
      <c r="J675" s="110"/>
      <c r="K675" s="117"/>
      <c r="L675" s="117"/>
      <c r="M675" s="117"/>
      <c r="N675" s="117"/>
      <c r="O675" s="117"/>
      <c r="P675" s="117"/>
      <c r="Q675" s="117"/>
      <c r="R675" s="117"/>
      <c r="S675" s="117"/>
      <c r="T675" s="117"/>
      <c r="U675" s="117"/>
      <c r="V675" s="117"/>
      <c r="W675" s="117"/>
      <c r="X675" s="117"/>
      <c r="Y675" s="117"/>
      <c r="Z675" s="117"/>
      <c r="AA675" s="117"/>
      <c r="AB675" s="117"/>
      <c r="AC675" s="117"/>
      <c r="AD675" s="117"/>
      <c r="AE675" s="117"/>
      <c r="AF675" s="117"/>
      <c r="AG675" s="117"/>
      <c r="AH675" s="117"/>
      <c r="AI675" s="117"/>
      <c r="AJ675" s="117"/>
      <c r="AK675" s="117"/>
      <c r="AL675" s="117"/>
      <c r="AM675" s="106"/>
      <c r="AN675" s="80"/>
    </row>
    <row r="676" spans="3:44" ht="14.25" hidden="1" outlineLevel="1" thickBot="1">
      <c r="C676" t="str">
        <f t="shared" si="14"/>
        <v>－</v>
      </c>
      <c r="E676" s="80"/>
      <c r="F676" s="105"/>
      <c r="G676" s="88"/>
      <c r="H676" s="88"/>
      <c r="I676" s="88"/>
      <c r="J676" s="110"/>
      <c r="K676" s="117"/>
      <c r="L676" s="117"/>
      <c r="M676" s="117"/>
      <c r="N676" s="117"/>
      <c r="O676" s="117"/>
      <c r="P676" s="117"/>
      <c r="Q676" s="117"/>
      <c r="R676" s="117"/>
      <c r="S676" s="117"/>
      <c r="T676" s="117"/>
      <c r="U676" s="117"/>
      <c r="V676" s="117"/>
      <c r="W676" s="117"/>
      <c r="X676" s="117"/>
      <c r="Y676" s="117"/>
      <c r="Z676" s="117"/>
      <c r="AA676" s="117"/>
      <c r="AB676" s="117"/>
      <c r="AC676" s="117"/>
      <c r="AD676" s="117"/>
      <c r="AE676" s="117"/>
      <c r="AF676" s="117"/>
      <c r="AG676" s="117"/>
      <c r="AH676" s="117"/>
      <c r="AI676" s="117"/>
      <c r="AJ676" s="117"/>
      <c r="AK676" s="117"/>
      <c r="AL676" s="117"/>
      <c r="AM676" s="106"/>
      <c r="AN676" s="80"/>
    </row>
    <row r="677" spans="3:44" ht="14.25" hidden="1" outlineLevel="1" thickBot="1">
      <c r="C677" t="str">
        <f t="shared" si="14"/>
        <v>－</v>
      </c>
      <c r="E677" s="80"/>
      <c r="F677" s="107"/>
      <c r="G677" s="108"/>
      <c r="H677" s="108"/>
      <c r="I677" s="108"/>
      <c r="J677" s="108"/>
      <c r="K677" s="108"/>
      <c r="L677" s="108"/>
      <c r="M677" s="108"/>
      <c r="N677" s="108"/>
      <c r="O677" s="108"/>
      <c r="P677" s="108"/>
      <c r="Q677" s="108"/>
      <c r="R677" s="108"/>
      <c r="S677" s="108"/>
      <c r="T677" s="108"/>
      <c r="U677" s="108"/>
      <c r="V677" s="108"/>
      <c r="W677" s="108"/>
      <c r="X677" s="108"/>
      <c r="Y677" s="108"/>
      <c r="Z677" s="108"/>
      <c r="AA677" s="108"/>
      <c r="AB677" s="108"/>
      <c r="AC677" s="108"/>
      <c r="AD677" s="108"/>
      <c r="AE677" s="108"/>
      <c r="AF677" s="108"/>
      <c r="AG677" s="108"/>
      <c r="AH677" s="108"/>
      <c r="AI677" s="108"/>
      <c r="AJ677" s="108"/>
      <c r="AK677" s="108"/>
      <c r="AL677" s="108"/>
      <c r="AM677" s="109"/>
      <c r="AN677" s="80"/>
    </row>
    <row r="678" spans="3:44" ht="14.25" hidden="1" outlineLevel="1" thickBot="1">
      <c r="C678" t="str">
        <f t="shared" si="14"/>
        <v>－</v>
      </c>
      <c r="E678" s="80"/>
      <c r="F678" s="80"/>
      <c r="G678" s="80"/>
      <c r="H678" s="80"/>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80"/>
      <c r="AK678" s="80"/>
      <c r="AL678" s="80"/>
      <c r="AM678" s="80"/>
      <c r="AN678" s="80"/>
    </row>
    <row r="679" spans="3:44" ht="14.25" hidden="1" outlineLevel="1" thickBot="1">
      <c r="C679" s="96" t="str">
        <f>C$33</f>
        <v>－</v>
      </c>
      <c r="E679" s="80"/>
      <c r="F679" s="80"/>
      <c r="G679" s="80"/>
      <c r="H679" s="80"/>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G679" s="80"/>
      <c r="AH679" s="80"/>
      <c r="AI679" s="80"/>
      <c r="AJ679" s="80"/>
      <c r="AK679" s="80"/>
      <c r="AL679" s="80"/>
      <c r="AM679" s="80"/>
      <c r="AN679" s="80"/>
      <c r="AR679" t="s">
        <v>318</v>
      </c>
    </row>
    <row r="680" spans="3:44" ht="14.25" hidden="1" outlineLevel="1" thickBot="1">
      <c r="C680" t="str">
        <f t="shared" ref="C680:C711" si="15">C$679</f>
        <v>－</v>
      </c>
      <c r="E680" s="80"/>
      <c r="F680" s="80"/>
      <c r="G680" s="80"/>
      <c r="H680" s="80"/>
      <c r="I680" s="80"/>
      <c r="J680" s="80"/>
      <c r="K680" s="80"/>
      <c r="L680" s="80"/>
      <c r="M680" s="80"/>
      <c r="N680" s="80"/>
      <c r="O680" s="80"/>
      <c r="P680" s="80"/>
      <c r="Q680" s="80"/>
      <c r="R680" s="80"/>
      <c r="S680" s="80"/>
      <c r="T680" s="80"/>
      <c r="U680" s="80"/>
      <c r="V680" s="80"/>
      <c r="W680" s="80"/>
      <c r="X680" s="80"/>
      <c r="Y680" s="80"/>
      <c r="Z680" s="80"/>
      <c r="AA680" s="80"/>
      <c r="AB680" s="80"/>
      <c r="AC680" s="80"/>
      <c r="AD680" s="80"/>
      <c r="AE680" s="80"/>
      <c r="AF680" s="80"/>
      <c r="AG680" s="80"/>
      <c r="AH680" s="80"/>
      <c r="AI680" s="80"/>
      <c r="AJ680" s="80"/>
      <c r="AK680" s="80"/>
      <c r="AL680" s="80"/>
      <c r="AM680" s="80"/>
      <c r="AN680" s="99" t="s">
        <v>308</v>
      </c>
    </row>
    <row r="681" spans="3:44" ht="14.25" hidden="1" outlineLevel="1" thickBot="1">
      <c r="C681" t="str">
        <f t="shared" si="15"/>
        <v>－</v>
      </c>
      <c r="E681" s="80"/>
      <c r="F681" s="1029" t="s">
        <v>55</v>
      </c>
      <c r="G681" s="1030"/>
      <c r="H681" s="1030"/>
      <c r="I681" s="1030"/>
      <c r="J681" s="1030" t="str">
        <f>P33</f>
        <v>②</v>
      </c>
      <c r="K681" s="1031"/>
      <c r="L681" s="1032" t="s">
        <v>317</v>
      </c>
      <c r="M681" s="1032"/>
      <c r="N681" s="1032"/>
      <c r="O681" s="1032"/>
      <c r="P681" s="1032"/>
      <c r="Q681" s="1032"/>
      <c r="R681" s="1032"/>
      <c r="S681" s="1032"/>
      <c r="T681" s="1032"/>
      <c r="U681" s="1032"/>
      <c r="V681" s="1032"/>
      <c r="W681" s="1032"/>
      <c r="X681" s="1032"/>
      <c r="Y681" s="1032"/>
      <c r="Z681" s="1032"/>
      <c r="AA681" s="1032"/>
      <c r="AB681" s="1032"/>
      <c r="AC681" s="1032"/>
      <c r="AD681" s="1032"/>
      <c r="AE681" s="1032"/>
      <c r="AF681" s="1032"/>
      <c r="AG681" s="1032"/>
      <c r="AH681" s="1032"/>
      <c r="AI681" s="1032"/>
      <c r="AJ681" s="1032"/>
      <c r="AK681" s="1032"/>
      <c r="AL681" s="1032"/>
      <c r="AM681" s="1032"/>
      <c r="AN681" s="80"/>
      <c r="AR681" t="s">
        <v>467</v>
      </c>
    </row>
    <row r="682" spans="3:44" ht="14.25" hidden="1" outlineLevel="1" thickBot="1">
      <c r="C682" t="str">
        <f t="shared" si="15"/>
        <v>－</v>
      </c>
      <c r="E682" s="80"/>
      <c r="F682" s="100"/>
      <c r="G682" s="100"/>
      <c r="H682" s="100"/>
      <c r="I682" s="100"/>
      <c r="J682" s="100"/>
      <c r="K682" s="100"/>
      <c r="L682" s="1033" t="s">
        <v>281</v>
      </c>
      <c r="M682" s="1033"/>
      <c r="N682" s="1033"/>
      <c r="O682" s="1033"/>
      <c r="P682" s="1033"/>
      <c r="Q682" s="1033"/>
      <c r="R682" s="1033"/>
      <c r="S682" s="1033"/>
      <c r="T682" s="1033"/>
      <c r="U682" s="1033"/>
      <c r="V682" s="1033"/>
      <c r="W682" s="1033"/>
      <c r="X682" s="1033"/>
      <c r="Y682" s="1033"/>
      <c r="Z682" s="1033"/>
      <c r="AA682" s="1033"/>
      <c r="AB682" s="1033"/>
      <c r="AC682" s="1033"/>
      <c r="AD682" s="1033"/>
      <c r="AE682" s="1033"/>
      <c r="AF682" s="1033"/>
      <c r="AG682" s="1033"/>
      <c r="AH682" s="1033"/>
      <c r="AI682" s="1033"/>
      <c r="AJ682" s="1033"/>
      <c r="AK682" s="1033"/>
      <c r="AL682" s="1033"/>
      <c r="AM682" s="1033"/>
      <c r="AN682" s="80"/>
    </row>
    <row r="683" spans="3:44" ht="14.25" hidden="1" outlineLevel="1" thickBot="1">
      <c r="C683" t="str">
        <f t="shared" si="15"/>
        <v>－</v>
      </c>
      <c r="E683" s="80"/>
      <c r="F683" s="101"/>
      <c r="G683" s="102" t="s">
        <v>282</v>
      </c>
      <c r="H683" s="103"/>
      <c r="I683" s="103"/>
      <c r="J683" s="103"/>
      <c r="K683" s="103"/>
      <c r="L683" s="103"/>
      <c r="M683" s="103"/>
      <c r="N683" s="103"/>
      <c r="O683" s="103"/>
      <c r="P683" s="103"/>
      <c r="Q683" s="103"/>
      <c r="R683" s="103"/>
      <c r="S683" s="103"/>
      <c r="T683" s="103"/>
      <c r="U683" s="103"/>
      <c r="V683" s="103"/>
      <c r="W683" s="103"/>
      <c r="X683" s="103"/>
      <c r="Y683" s="103"/>
      <c r="Z683" s="103"/>
      <c r="AA683" s="103"/>
      <c r="AB683" s="103"/>
      <c r="AC683" s="103"/>
      <c r="AD683" s="103"/>
      <c r="AE683" s="103"/>
      <c r="AF683" s="103"/>
      <c r="AG683" s="103"/>
      <c r="AH683" s="103"/>
      <c r="AI683" s="103"/>
      <c r="AJ683" s="103"/>
      <c r="AK683" s="103"/>
      <c r="AL683" s="103"/>
      <c r="AM683" s="104"/>
      <c r="AN683" s="80"/>
    </row>
    <row r="684" spans="3:44" ht="14.25" hidden="1" outlineLevel="1" thickBot="1">
      <c r="C684" t="str">
        <f t="shared" si="15"/>
        <v>－</v>
      </c>
      <c r="E684" s="80"/>
      <c r="F684" s="105"/>
      <c r="G684" s="80"/>
      <c r="H684" s="1021" t="s">
        <v>309</v>
      </c>
      <c r="I684" s="1021"/>
      <c r="J684" s="1021"/>
      <c r="K684" s="1021"/>
      <c r="L684" s="1021"/>
      <c r="M684" s="1021"/>
      <c r="N684" s="1021"/>
      <c r="O684" s="1021"/>
      <c r="P684" s="1021"/>
      <c r="Q684" s="1021"/>
      <c r="R684" s="1021"/>
      <c r="S684" s="1021"/>
      <c r="T684" s="1021"/>
      <c r="U684" s="1021"/>
      <c r="V684" s="1021"/>
      <c r="W684" s="1021"/>
      <c r="X684" s="1021"/>
      <c r="Y684" s="1021"/>
      <c r="Z684" s="1021"/>
      <c r="AA684" s="1021"/>
      <c r="AB684" s="1021"/>
      <c r="AC684" s="1021"/>
      <c r="AD684" s="1021"/>
      <c r="AE684" s="1021"/>
      <c r="AF684" s="1021"/>
      <c r="AG684" s="1021"/>
      <c r="AH684" s="1021"/>
      <c r="AI684" s="1021"/>
      <c r="AJ684" s="1021"/>
      <c r="AK684" s="1021"/>
      <c r="AL684" s="1021"/>
      <c r="AM684" s="106"/>
      <c r="AN684" s="80"/>
    </row>
    <row r="685" spans="3:44" ht="14.25" hidden="1" outlineLevel="1" thickBot="1">
      <c r="C685" t="str">
        <f t="shared" si="15"/>
        <v>－</v>
      </c>
      <c r="E685" s="80"/>
      <c r="F685" s="105"/>
      <c r="G685" s="112"/>
      <c r="H685" s="1021"/>
      <c r="I685" s="1021"/>
      <c r="J685" s="1021"/>
      <c r="K685" s="1021"/>
      <c r="L685" s="1021"/>
      <c r="M685" s="1021"/>
      <c r="N685" s="1021"/>
      <c r="O685" s="1021"/>
      <c r="P685" s="1021"/>
      <c r="Q685" s="1021"/>
      <c r="R685" s="1021"/>
      <c r="S685" s="1021"/>
      <c r="T685" s="1021"/>
      <c r="U685" s="1021"/>
      <c r="V685" s="1021"/>
      <c r="W685" s="1021"/>
      <c r="X685" s="1021"/>
      <c r="Y685" s="1021"/>
      <c r="Z685" s="1021"/>
      <c r="AA685" s="1021"/>
      <c r="AB685" s="1021"/>
      <c r="AC685" s="1021"/>
      <c r="AD685" s="1021"/>
      <c r="AE685" s="1021"/>
      <c r="AF685" s="1021"/>
      <c r="AG685" s="1021"/>
      <c r="AH685" s="1021"/>
      <c r="AI685" s="1021"/>
      <c r="AJ685" s="1021"/>
      <c r="AK685" s="1021"/>
      <c r="AL685" s="1021"/>
      <c r="AM685" s="106"/>
      <c r="AN685" s="80"/>
    </row>
    <row r="686" spans="3:44" ht="14.25" hidden="1" outlineLevel="1" thickBot="1">
      <c r="C686" t="str">
        <f t="shared" si="15"/>
        <v>－</v>
      </c>
      <c r="E686" s="80"/>
      <c r="F686" s="105"/>
      <c r="G686" s="112"/>
      <c r="H686" s="1021"/>
      <c r="I686" s="1021"/>
      <c r="J686" s="1021"/>
      <c r="K686" s="1021"/>
      <c r="L686" s="1021"/>
      <c r="M686" s="1021"/>
      <c r="N686" s="1021"/>
      <c r="O686" s="1021"/>
      <c r="P686" s="1021"/>
      <c r="Q686" s="1021"/>
      <c r="R686" s="1021"/>
      <c r="S686" s="1021"/>
      <c r="T686" s="1021"/>
      <c r="U686" s="1021"/>
      <c r="V686" s="1021"/>
      <c r="W686" s="1021"/>
      <c r="X686" s="1021"/>
      <c r="Y686" s="1021"/>
      <c r="Z686" s="1021"/>
      <c r="AA686" s="1021"/>
      <c r="AB686" s="1021"/>
      <c r="AC686" s="1021"/>
      <c r="AD686" s="1021"/>
      <c r="AE686" s="1021"/>
      <c r="AF686" s="1021"/>
      <c r="AG686" s="1021"/>
      <c r="AH686" s="1021"/>
      <c r="AI686" s="1021"/>
      <c r="AJ686" s="1021"/>
      <c r="AK686" s="1021"/>
      <c r="AL686" s="1021"/>
      <c r="AM686" s="106"/>
      <c r="AN686" s="80"/>
    </row>
    <row r="687" spans="3:44" ht="14.25" hidden="1" outlineLevel="1" thickBot="1">
      <c r="C687" t="str">
        <f t="shared" si="15"/>
        <v>－</v>
      </c>
      <c r="E687" s="80"/>
      <c r="F687" s="105"/>
      <c r="G687" s="112"/>
      <c r="H687" s="80"/>
      <c r="I687" s="122" t="s">
        <v>310</v>
      </c>
      <c r="J687" s="80"/>
      <c r="K687" s="111"/>
      <c r="L687" s="111"/>
      <c r="M687" s="111"/>
      <c r="N687" s="111"/>
      <c r="O687" s="111"/>
      <c r="P687" s="111"/>
      <c r="Q687" s="111"/>
      <c r="R687" s="111"/>
      <c r="S687" s="111"/>
      <c r="T687" s="111"/>
      <c r="U687" s="111"/>
      <c r="V687" s="111"/>
      <c r="W687" s="111"/>
      <c r="X687" s="111"/>
      <c r="Y687" s="111"/>
      <c r="Z687" s="111"/>
      <c r="AA687" s="111"/>
      <c r="AB687" s="111"/>
      <c r="AC687" s="111"/>
      <c r="AD687" s="111"/>
      <c r="AE687" s="111"/>
      <c r="AF687" s="111"/>
      <c r="AG687" s="111"/>
      <c r="AH687" s="111"/>
      <c r="AI687" s="111"/>
      <c r="AJ687" s="111"/>
      <c r="AK687" s="111"/>
      <c r="AL687" s="111"/>
      <c r="AM687" s="106"/>
      <c r="AN687" s="80"/>
    </row>
    <row r="688" spans="3:44" ht="14.25" hidden="1" outlineLevel="1" thickBot="1">
      <c r="C688" t="str">
        <f t="shared" si="15"/>
        <v>－</v>
      </c>
      <c r="E688" s="80"/>
      <c r="F688" s="105"/>
      <c r="G688" s="112"/>
      <c r="H688" s="111"/>
      <c r="I688" s="111"/>
      <c r="J688" s="123" t="s">
        <v>104</v>
      </c>
      <c r="K688" s="1069" t="str">
        <f>IF(①入力票!N7="","－",①入力票!N7)</f>
        <v>－</v>
      </c>
      <c r="L688" s="1069"/>
      <c r="M688" s="1069"/>
      <c r="N688" s="1069"/>
      <c r="O688" s="1069"/>
      <c r="P688" s="1069"/>
      <c r="Q688" s="1069"/>
      <c r="R688" s="1069"/>
      <c r="S688" s="1069"/>
      <c r="T688" s="1069"/>
      <c r="U688" s="1069"/>
      <c r="V688" s="1069"/>
      <c r="W688" s="1069"/>
      <c r="X688" s="1069"/>
      <c r="Y688" s="1069"/>
      <c r="Z688" s="1069"/>
      <c r="AA688" s="1069"/>
      <c r="AB688" s="1069"/>
      <c r="AC688" s="1069"/>
      <c r="AD688" s="1069"/>
      <c r="AE688" s="111"/>
      <c r="AF688" s="111"/>
      <c r="AG688" s="111"/>
      <c r="AH688" s="111"/>
      <c r="AI688" s="111"/>
      <c r="AJ688" s="111"/>
      <c r="AK688" s="111"/>
      <c r="AL688" s="111"/>
      <c r="AM688" s="106"/>
      <c r="AN688" s="80"/>
      <c r="AR688" t="s">
        <v>464</v>
      </c>
    </row>
    <row r="689" spans="3:44" ht="14.25" hidden="1" outlineLevel="1" thickBot="1">
      <c r="C689" t="str">
        <f t="shared" si="15"/>
        <v>－</v>
      </c>
      <c r="E689" s="80"/>
      <c r="F689" s="105"/>
      <c r="G689" s="112"/>
      <c r="H689" s="111"/>
      <c r="I689" s="111"/>
      <c r="J689" s="123" t="str">
        <f>IF(K689="－","","②")</f>
        <v/>
      </c>
      <c r="K689" s="1069" t="str">
        <f>IF(①入力票!N8="","－",①入力票!N8)</f>
        <v>－</v>
      </c>
      <c r="L689" s="1069"/>
      <c r="M689" s="1069"/>
      <c r="N689" s="1069"/>
      <c r="O689" s="1069"/>
      <c r="P689" s="1069"/>
      <c r="Q689" s="1069"/>
      <c r="R689" s="1069"/>
      <c r="S689" s="1069"/>
      <c r="T689" s="1069"/>
      <c r="U689" s="1069"/>
      <c r="V689" s="1069"/>
      <c r="W689" s="1069"/>
      <c r="X689" s="1069"/>
      <c r="Y689" s="1069"/>
      <c r="Z689" s="1069"/>
      <c r="AA689" s="1069"/>
      <c r="AB689" s="1069"/>
      <c r="AC689" s="1069"/>
      <c r="AD689" s="1069"/>
      <c r="AE689" s="111"/>
      <c r="AF689" s="111"/>
      <c r="AG689" s="111"/>
      <c r="AH689" s="111"/>
      <c r="AI689" s="111"/>
      <c r="AJ689" s="111"/>
      <c r="AK689" s="111"/>
      <c r="AL689" s="111"/>
      <c r="AM689" s="106"/>
      <c r="AN689" s="80"/>
      <c r="AR689" t="s">
        <v>464</v>
      </c>
    </row>
    <row r="690" spans="3:44" ht="14.25" hidden="1" outlineLevel="1" thickBot="1">
      <c r="C690" t="str">
        <f t="shared" si="15"/>
        <v>－</v>
      </c>
      <c r="E690" s="80"/>
      <c r="F690" s="105"/>
      <c r="G690" s="112"/>
      <c r="H690" s="111"/>
      <c r="I690" s="111"/>
      <c r="J690" s="123" t="str">
        <f>IF(K690="－","","③")</f>
        <v/>
      </c>
      <c r="K690" s="1069" t="str">
        <f>IF(①入力票!N9="","－",①入力票!N9)</f>
        <v>－</v>
      </c>
      <c r="L690" s="1069"/>
      <c r="M690" s="1069"/>
      <c r="N690" s="1069"/>
      <c r="O690" s="1069"/>
      <c r="P690" s="1069"/>
      <c r="Q690" s="1069"/>
      <c r="R690" s="1069"/>
      <c r="S690" s="1069"/>
      <c r="T690" s="1069"/>
      <c r="U690" s="1069"/>
      <c r="V690" s="1069"/>
      <c r="W690" s="1069"/>
      <c r="X690" s="1069"/>
      <c r="Y690" s="1069"/>
      <c r="Z690" s="1069"/>
      <c r="AA690" s="1069"/>
      <c r="AB690" s="1069"/>
      <c r="AC690" s="1069"/>
      <c r="AD690" s="1069"/>
      <c r="AE690" s="111"/>
      <c r="AF690" s="111"/>
      <c r="AG690" s="111"/>
      <c r="AH690" s="111"/>
      <c r="AI690" s="111"/>
      <c r="AJ690" s="111"/>
      <c r="AK690" s="111"/>
      <c r="AL690" s="111"/>
      <c r="AM690" s="106"/>
      <c r="AN690" s="80"/>
      <c r="AR690" t="s">
        <v>464</v>
      </c>
    </row>
    <row r="691" spans="3:44" ht="14.25" hidden="1" outlineLevel="1" thickBot="1">
      <c r="C691" t="str">
        <f t="shared" si="15"/>
        <v>－</v>
      </c>
      <c r="E691" s="80"/>
      <c r="F691" s="105"/>
      <c r="G691" s="112"/>
      <c r="H691" s="111"/>
      <c r="I691" s="111"/>
      <c r="J691" s="123" t="str">
        <f>IF(K691="－","","④")</f>
        <v/>
      </c>
      <c r="K691" s="1069" t="str">
        <f>IF(①入力票!N10="","－",①入力票!N10)</f>
        <v>－</v>
      </c>
      <c r="L691" s="1069"/>
      <c r="M691" s="1069"/>
      <c r="N691" s="1069"/>
      <c r="O691" s="1069"/>
      <c r="P691" s="1069"/>
      <c r="Q691" s="1069"/>
      <c r="R691" s="1069"/>
      <c r="S691" s="1069"/>
      <c r="T691" s="1069"/>
      <c r="U691" s="1069"/>
      <c r="V691" s="1069"/>
      <c r="W691" s="1069"/>
      <c r="X691" s="1069"/>
      <c r="Y691" s="1069"/>
      <c r="Z691" s="1069"/>
      <c r="AA691" s="1069"/>
      <c r="AB691" s="1069"/>
      <c r="AC691" s="1069"/>
      <c r="AD691" s="1069"/>
      <c r="AE691" s="111"/>
      <c r="AF691" s="111"/>
      <c r="AG691" s="111"/>
      <c r="AH691" s="111"/>
      <c r="AI691" s="111"/>
      <c r="AJ691" s="111"/>
      <c r="AK691" s="111"/>
      <c r="AL691" s="111"/>
      <c r="AM691" s="106"/>
      <c r="AN691" s="80"/>
      <c r="AR691" t="s">
        <v>464</v>
      </c>
    </row>
    <row r="692" spans="3:44" ht="14.25" hidden="1" outlineLevel="1" thickBot="1">
      <c r="C692" t="str">
        <f t="shared" si="15"/>
        <v>－</v>
      </c>
      <c r="E692" s="80"/>
      <c r="F692" s="105"/>
      <c r="G692" s="112"/>
      <c r="H692" s="111"/>
      <c r="I692" s="111"/>
      <c r="J692" s="123" t="str">
        <f>IF(K692="－","","⑤")</f>
        <v/>
      </c>
      <c r="K692" s="1069" t="str">
        <f>IF(①入力票!N11="","－",①入力票!N11)</f>
        <v>－</v>
      </c>
      <c r="L692" s="1069"/>
      <c r="M692" s="1069"/>
      <c r="N692" s="1069"/>
      <c r="O692" s="1069"/>
      <c r="P692" s="1069"/>
      <c r="Q692" s="1069"/>
      <c r="R692" s="1069"/>
      <c r="S692" s="1069"/>
      <c r="T692" s="1069"/>
      <c r="U692" s="1069"/>
      <c r="V692" s="1069"/>
      <c r="W692" s="1069"/>
      <c r="X692" s="1069"/>
      <c r="Y692" s="1069"/>
      <c r="Z692" s="1069"/>
      <c r="AA692" s="1069"/>
      <c r="AB692" s="1069"/>
      <c r="AC692" s="1069"/>
      <c r="AD692" s="1069"/>
      <c r="AE692" s="111"/>
      <c r="AF692" s="111"/>
      <c r="AG692" s="111"/>
      <c r="AH692" s="111"/>
      <c r="AI692" s="111"/>
      <c r="AJ692" s="111"/>
      <c r="AK692" s="111"/>
      <c r="AL692" s="111"/>
      <c r="AM692" s="106"/>
      <c r="AN692" s="80"/>
      <c r="AR692" t="s">
        <v>464</v>
      </c>
    </row>
    <row r="693" spans="3:44" ht="14.25" hidden="1" outlineLevel="1" thickBot="1">
      <c r="C693" t="str">
        <f t="shared" si="15"/>
        <v>－</v>
      </c>
      <c r="E693" s="80"/>
      <c r="F693" s="105"/>
      <c r="G693" s="80"/>
      <c r="H693" s="88"/>
      <c r="I693" s="88"/>
      <c r="J693" s="88"/>
      <c r="K693" s="88"/>
      <c r="L693" s="88"/>
      <c r="M693" s="88"/>
      <c r="N693" s="88"/>
      <c r="O693" s="88"/>
      <c r="P693" s="88"/>
      <c r="Q693" s="88"/>
      <c r="R693" s="88"/>
      <c r="S693" s="88"/>
      <c r="T693" s="88"/>
      <c r="U693" s="88"/>
      <c r="V693" s="88"/>
      <c r="W693" s="88"/>
      <c r="X693" s="88"/>
      <c r="Y693" s="88"/>
      <c r="Z693" s="88"/>
      <c r="AA693" s="88"/>
      <c r="AB693" s="88"/>
      <c r="AC693" s="88"/>
      <c r="AD693" s="88"/>
      <c r="AE693" s="88"/>
      <c r="AF693" s="88"/>
      <c r="AG693" s="88"/>
      <c r="AH693" s="88"/>
      <c r="AI693" s="88"/>
      <c r="AJ693" s="88"/>
      <c r="AK693" s="88"/>
      <c r="AL693" s="88"/>
      <c r="AM693" s="106"/>
      <c r="AN693" s="80"/>
    </row>
    <row r="694" spans="3:44" ht="14.25" hidden="1" outlineLevel="1" thickBot="1">
      <c r="C694" t="str">
        <f t="shared" si="15"/>
        <v>－</v>
      </c>
      <c r="E694" s="80"/>
      <c r="F694" s="105"/>
      <c r="G694" s="33" t="s">
        <v>284</v>
      </c>
      <c r="H694" s="112"/>
      <c r="I694" s="112"/>
      <c r="J694" s="112"/>
      <c r="K694" s="112"/>
      <c r="L694" s="112"/>
      <c r="M694" s="112"/>
      <c r="N694" s="112"/>
      <c r="O694" s="112"/>
      <c r="P694" s="112"/>
      <c r="Q694" s="112"/>
      <c r="R694" s="112"/>
      <c r="S694" s="112"/>
      <c r="T694" s="112"/>
      <c r="U694" s="112"/>
      <c r="V694" s="112"/>
      <c r="W694" s="112"/>
      <c r="X694" s="112"/>
      <c r="Y694" s="112"/>
      <c r="Z694" s="112"/>
      <c r="AA694" s="112"/>
      <c r="AB694" s="112"/>
      <c r="AC694" s="112"/>
      <c r="AD694" s="112"/>
      <c r="AE694" s="112"/>
      <c r="AF694" s="112"/>
      <c r="AG694" s="112"/>
      <c r="AH694" s="112"/>
      <c r="AI694" s="112"/>
      <c r="AJ694" s="112"/>
      <c r="AK694" s="112"/>
      <c r="AL694" s="112"/>
      <c r="AM694" s="106"/>
      <c r="AN694" s="80"/>
    </row>
    <row r="695" spans="3:44" ht="14.25" hidden="1" outlineLevel="1" thickBot="1">
      <c r="C695" t="str">
        <f t="shared" si="15"/>
        <v>－</v>
      </c>
      <c r="E695" s="80"/>
      <c r="F695" s="105"/>
      <c r="G695" s="112"/>
      <c r="H695" s="1021" t="s">
        <v>1098</v>
      </c>
      <c r="I695" s="1021"/>
      <c r="J695" s="1021"/>
      <c r="K695" s="1021"/>
      <c r="L695" s="1021"/>
      <c r="M695" s="1021"/>
      <c r="N695" s="1021"/>
      <c r="O695" s="1021"/>
      <c r="P695" s="1021"/>
      <c r="Q695" s="1021"/>
      <c r="R695" s="1021"/>
      <c r="S695" s="1021"/>
      <c r="T695" s="1021"/>
      <c r="U695" s="1021"/>
      <c r="V695" s="1021"/>
      <c r="W695" s="1021"/>
      <c r="X695" s="1021"/>
      <c r="Y695" s="1021"/>
      <c r="Z695" s="1021"/>
      <c r="AA695" s="1021"/>
      <c r="AB695" s="1021"/>
      <c r="AC695" s="1021"/>
      <c r="AD695" s="1021"/>
      <c r="AE695" s="1021"/>
      <c r="AF695" s="1021"/>
      <c r="AG695" s="1021"/>
      <c r="AH695" s="1021"/>
      <c r="AI695" s="1021"/>
      <c r="AJ695" s="1021"/>
      <c r="AK695" s="1021"/>
      <c r="AL695" s="1021"/>
      <c r="AM695" s="106"/>
      <c r="AN695" s="80"/>
    </row>
    <row r="696" spans="3:44" ht="14.25" hidden="1" outlineLevel="1" thickBot="1">
      <c r="C696" t="str">
        <f t="shared" si="15"/>
        <v>－</v>
      </c>
      <c r="E696" s="80"/>
      <c r="F696" s="105"/>
      <c r="G696" s="112"/>
      <c r="H696" s="1021"/>
      <c r="I696" s="1021"/>
      <c r="J696" s="1021"/>
      <c r="K696" s="1021"/>
      <c r="L696" s="1021"/>
      <c r="M696" s="1021"/>
      <c r="N696" s="1021"/>
      <c r="O696" s="1021"/>
      <c r="P696" s="1021"/>
      <c r="Q696" s="1021"/>
      <c r="R696" s="1021"/>
      <c r="S696" s="1021"/>
      <c r="T696" s="1021"/>
      <c r="U696" s="1021"/>
      <c r="V696" s="1021"/>
      <c r="W696" s="1021"/>
      <c r="X696" s="1021"/>
      <c r="Y696" s="1021"/>
      <c r="Z696" s="1021"/>
      <c r="AA696" s="1021"/>
      <c r="AB696" s="1021"/>
      <c r="AC696" s="1021"/>
      <c r="AD696" s="1021"/>
      <c r="AE696" s="1021"/>
      <c r="AF696" s="1021"/>
      <c r="AG696" s="1021"/>
      <c r="AH696" s="1021"/>
      <c r="AI696" s="1021"/>
      <c r="AJ696" s="1021"/>
      <c r="AK696" s="1021"/>
      <c r="AL696" s="1021"/>
      <c r="AM696" s="106"/>
      <c r="AN696" s="80"/>
    </row>
    <row r="697" spans="3:44" ht="14.25" hidden="1" outlineLevel="1" thickBot="1">
      <c r="C697" t="str">
        <f t="shared" si="15"/>
        <v>－</v>
      </c>
      <c r="E697" s="80"/>
      <c r="F697" s="105"/>
      <c r="G697" s="112"/>
      <c r="H697" s="1021"/>
      <c r="I697" s="1021"/>
      <c r="J697" s="1021"/>
      <c r="K697" s="1021"/>
      <c r="L697" s="1021"/>
      <c r="M697" s="1021"/>
      <c r="N697" s="1021"/>
      <c r="O697" s="1021"/>
      <c r="P697" s="1021"/>
      <c r="Q697" s="1021"/>
      <c r="R697" s="1021"/>
      <c r="S697" s="1021"/>
      <c r="T697" s="1021"/>
      <c r="U697" s="1021"/>
      <c r="V697" s="1021"/>
      <c r="W697" s="1021"/>
      <c r="X697" s="1021"/>
      <c r="Y697" s="1021"/>
      <c r="Z697" s="1021"/>
      <c r="AA697" s="1021"/>
      <c r="AB697" s="1021"/>
      <c r="AC697" s="1021"/>
      <c r="AD697" s="1021"/>
      <c r="AE697" s="1021"/>
      <c r="AF697" s="1021"/>
      <c r="AG697" s="1021"/>
      <c r="AH697" s="1021"/>
      <c r="AI697" s="1021"/>
      <c r="AJ697" s="1021"/>
      <c r="AK697" s="1021"/>
      <c r="AL697" s="1021"/>
      <c r="AM697" s="106"/>
      <c r="AN697" s="80"/>
    </row>
    <row r="698" spans="3:44" ht="14.25" hidden="1" outlineLevel="1" thickBot="1">
      <c r="C698" t="str">
        <f t="shared" si="15"/>
        <v>－</v>
      </c>
      <c r="E698" s="80"/>
      <c r="F698" s="105"/>
      <c r="G698" s="112"/>
      <c r="H698" s="1021"/>
      <c r="I698" s="1021"/>
      <c r="J698" s="1021"/>
      <c r="K698" s="1021"/>
      <c r="L698" s="1021"/>
      <c r="M698" s="1021"/>
      <c r="N698" s="1021"/>
      <c r="O698" s="1021"/>
      <c r="P698" s="1021"/>
      <c r="Q698" s="1021"/>
      <c r="R698" s="1021"/>
      <c r="S698" s="1021"/>
      <c r="T698" s="1021"/>
      <c r="U698" s="1021"/>
      <c r="V698" s="1021"/>
      <c r="W698" s="1021"/>
      <c r="X698" s="1021"/>
      <c r="Y698" s="1021"/>
      <c r="Z698" s="1021"/>
      <c r="AA698" s="1021"/>
      <c r="AB698" s="1021"/>
      <c r="AC698" s="1021"/>
      <c r="AD698" s="1021"/>
      <c r="AE698" s="1021"/>
      <c r="AF698" s="1021"/>
      <c r="AG698" s="1021"/>
      <c r="AH698" s="1021"/>
      <c r="AI698" s="1021"/>
      <c r="AJ698" s="1021"/>
      <c r="AK698" s="1021"/>
      <c r="AL698" s="1021"/>
      <c r="AM698" s="106"/>
      <c r="AN698" s="80"/>
    </row>
    <row r="699" spans="3:44" ht="14.25" hidden="1" outlineLevel="1" thickBot="1">
      <c r="C699" t="str">
        <f t="shared" si="15"/>
        <v>－</v>
      </c>
      <c r="E699" s="80"/>
      <c r="F699" s="105"/>
      <c r="G699" s="112"/>
      <c r="H699" s="112"/>
      <c r="I699" s="112"/>
      <c r="J699" s="112"/>
      <c r="K699" s="112"/>
      <c r="L699" s="112"/>
      <c r="M699" s="112"/>
      <c r="N699" s="112"/>
      <c r="O699" s="112"/>
      <c r="P699" s="112"/>
      <c r="Q699" s="112"/>
      <c r="R699" s="112"/>
      <c r="S699" s="112"/>
      <c r="T699" s="112"/>
      <c r="U699" s="112"/>
      <c r="V699" s="112"/>
      <c r="W699" s="112"/>
      <c r="X699" s="112"/>
      <c r="Y699" s="112"/>
      <c r="Z699" s="112"/>
      <c r="AA699" s="112"/>
      <c r="AB699" s="112"/>
      <c r="AC699" s="112"/>
      <c r="AD699" s="112"/>
      <c r="AE699" s="112"/>
      <c r="AF699" s="112"/>
      <c r="AG699" s="112"/>
      <c r="AH699" s="112"/>
      <c r="AI699" s="112"/>
      <c r="AJ699" s="112"/>
      <c r="AK699" s="112"/>
      <c r="AL699" s="112"/>
      <c r="AM699" s="106"/>
      <c r="AN699" s="80"/>
    </row>
    <row r="700" spans="3:44" ht="14.25" hidden="1" outlineLevel="1" thickBot="1">
      <c r="C700" t="str">
        <f t="shared" si="15"/>
        <v>－</v>
      </c>
      <c r="E700" s="80"/>
      <c r="F700" s="105"/>
      <c r="G700" s="80"/>
      <c r="H700" s="88"/>
      <c r="I700" s="88"/>
      <c r="J700" s="88"/>
      <c r="K700" s="88"/>
      <c r="L700" s="88"/>
      <c r="M700" s="88"/>
      <c r="N700" s="88"/>
      <c r="O700" s="88"/>
      <c r="P700" s="88"/>
      <c r="Q700" s="88"/>
      <c r="R700" s="88"/>
      <c r="S700" s="88"/>
      <c r="T700" s="88"/>
      <c r="U700" s="88"/>
      <c r="V700" s="88"/>
      <c r="W700" s="88"/>
      <c r="X700" s="88"/>
      <c r="Y700" s="88"/>
      <c r="Z700" s="88"/>
      <c r="AA700" s="88"/>
      <c r="AB700" s="88"/>
      <c r="AC700" s="88"/>
      <c r="AD700" s="88"/>
      <c r="AE700" s="88"/>
      <c r="AF700" s="88"/>
      <c r="AG700" s="88"/>
      <c r="AH700" s="88"/>
      <c r="AI700" s="88"/>
      <c r="AJ700" s="88"/>
      <c r="AK700" s="88"/>
      <c r="AL700" s="88"/>
      <c r="AM700" s="106"/>
      <c r="AN700" s="80"/>
    </row>
    <row r="701" spans="3:44" ht="14.25" hidden="1" outlineLevel="1" thickBot="1">
      <c r="C701" t="str">
        <f t="shared" si="15"/>
        <v>－</v>
      </c>
      <c r="E701" s="80"/>
      <c r="F701" s="105"/>
      <c r="G701" s="33" t="s">
        <v>285</v>
      </c>
      <c r="H701" s="112"/>
      <c r="I701" s="112"/>
      <c r="J701" s="112"/>
      <c r="K701" s="112"/>
      <c r="L701" s="112"/>
      <c r="M701" s="112"/>
      <c r="N701" s="112"/>
      <c r="O701" s="112"/>
      <c r="P701" s="112"/>
      <c r="Q701" s="112"/>
      <c r="R701" s="112"/>
      <c r="S701" s="112"/>
      <c r="T701" s="112"/>
      <c r="U701" s="112"/>
      <c r="V701" s="112"/>
      <c r="W701" s="112"/>
      <c r="X701" s="112"/>
      <c r="Y701" s="112"/>
      <c r="Z701" s="112"/>
      <c r="AA701" s="112"/>
      <c r="AB701" s="112"/>
      <c r="AC701" s="112"/>
      <c r="AD701" s="112"/>
      <c r="AE701" s="112"/>
      <c r="AF701" s="112"/>
      <c r="AG701" s="112"/>
      <c r="AH701" s="112"/>
      <c r="AI701" s="112"/>
      <c r="AJ701" s="112"/>
      <c r="AK701" s="112"/>
      <c r="AL701" s="112"/>
      <c r="AM701" s="106"/>
      <c r="AN701" s="80"/>
    </row>
    <row r="702" spans="3:44" ht="14.25" hidden="1" outlineLevel="1" thickBot="1">
      <c r="C702" t="str">
        <f t="shared" si="15"/>
        <v>－</v>
      </c>
      <c r="E702" s="80"/>
      <c r="F702" s="105"/>
      <c r="G702" s="112"/>
      <c r="H702" s="1021" t="s">
        <v>311</v>
      </c>
      <c r="I702" s="1068"/>
      <c r="J702" s="1068"/>
      <c r="K702" s="1068"/>
      <c r="L702" s="1068"/>
      <c r="M702" s="1068"/>
      <c r="N702" s="1068"/>
      <c r="O702" s="1068"/>
      <c r="P702" s="1068"/>
      <c r="Q702" s="1068"/>
      <c r="R702" s="1068"/>
      <c r="S702" s="1068"/>
      <c r="T702" s="1068"/>
      <c r="U702" s="1068"/>
      <c r="V702" s="1068"/>
      <c r="W702" s="1068"/>
      <c r="X702" s="1068"/>
      <c r="Y702" s="1068"/>
      <c r="Z702" s="1068"/>
      <c r="AA702" s="1068"/>
      <c r="AB702" s="1068"/>
      <c r="AC702" s="1068"/>
      <c r="AD702" s="1068"/>
      <c r="AE702" s="1068"/>
      <c r="AF702" s="1068"/>
      <c r="AG702" s="1068"/>
      <c r="AH702" s="1068"/>
      <c r="AI702" s="1068"/>
      <c r="AJ702" s="1068"/>
      <c r="AK702" s="1068"/>
      <c r="AL702" s="1068"/>
      <c r="AM702" s="106"/>
      <c r="AN702" s="80"/>
    </row>
    <row r="703" spans="3:44" ht="14.25" hidden="1" outlineLevel="1" thickBot="1">
      <c r="C703" t="str">
        <f t="shared" si="15"/>
        <v>－</v>
      </c>
      <c r="E703" s="80"/>
      <c r="F703" s="105"/>
      <c r="G703" s="112"/>
      <c r="H703" s="111"/>
      <c r="I703" s="111"/>
      <c r="J703" s="111"/>
      <c r="K703" s="111"/>
      <c r="L703" s="111"/>
      <c r="M703" s="111"/>
      <c r="N703" s="111"/>
      <c r="O703" s="111"/>
      <c r="P703" s="111"/>
      <c r="Q703" s="111"/>
      <c r="R703" s="111"/>
      <c r="S703" s="111"/>
      <c r="T703" s="111"/>
      <c r="U703" s="111"/>
      <c r="V703" s="111"/>
      <c r="W703" s="111"/>
      <c r="X703" s="111"/>
      <c r="Y703" s="111"/>
      <c r="Z703" s="111"/>
      <c r="AA703" s="111"/>
      <c r="AB703" s="111"/>
      <c r="AC703" s="111"/>
      <c r="AD703" s="111"/>
      <c r="AE703" s="111"/>
      <c r="AF703" s="111"/>
      <c r="AG703" s="111"/>
      <c r="AH703" s="111"/>
      <c r="AI703" s="111"/>
      <c r="AJ703" s="111"/>
      <c r="AK703" s="111"/>
      <c r="AL703" s="111"/>
      <c r="AM703" s="106"/>
      <c r="AN703" s="80"/>
    </row>
    <row r="704" spans="3:44" ht="14.25" hidden="1" outlineLevel="1" thickBot="1">
      <c r="C704" t="str">
        <f t="shared" si="15"/>
        <v>－</v>
      </c>
      <c r="E704" s="80"/>
      <c r="F704" s="105"/>
      <c r="G704" s="112"/>
      <c r="H704" s="111"/>
      <c r="I704" s="111"/>
      <c r="J704" s="111"/>
      <c r="K704" s="111"/>
      <c r="L704" s="111"/>
      <c r="M704" s="111"/>
      <c r="N704" s="111"/>
      <c r="O704" s="111"/>
      <c r="P704" s="111"/>
      <c r="Q704" s="111"/>
      <c r="R704" s="111"/>
      <c r="S704" s="111"/>
      <c r="T704" s="111"/>
      <c r="U704" s="111"/>
      <c r="V704" s="111"/>
      <c r="W704" s="111"/>
      <c r="X704" s="111"/>
      <c r="Y704" s="111"/>
      <c r="Z704" s="111"/>
      <c r="AA704" s="111"/>
      <c r="AB704" s="111"/>
      <c r="AC704" s="111"/>
      <c r="AD704" s="111"/>
      <c r="AE704" s="111"/>
      <c r="AF704" s="111"/>
      <c r="AG704" s="111"/>
      <c r="AH704" s="111"/>
      <c r="AI704" s="111"/>
      <c r="AJ704" s="111"/>
      <c r="AK704" s="111"/>
      <c r="AL704" s="111"/>
      <c r="AM704" s="106"/>
      <c r="AN704" s="80"/>
    </row>
    <row r="705" spans="3:40" ht="14.25" hidden="1" outlineLevel="1" thickBot="1">
      <c r="C705" t="str">
        <f t="shared" si="15"/>
        <v>－</v>
      </c>
      <c r="E705" s="80"/>
      <c r="F705" s="105"/>
      <c r="G705" s="88"/>
      <c r="H705" s="88"/>
      <c r="I705" s="88"/>
      <c r="J705" s="88"/>
      <c r="K705" s="88"/>
      <c r="L705" s="88"/>
      <c r="M705" s="88"/>
      <c r="N705" s="88"/>
      <c r="O705" s="88"/>
      <c r="P705" s="88"/>
      <c r="Q705" s="88"/>
      <c r="R705" s="88"/>
      <c r="S705" s="88"/>
      <c r="T705" s="88"/>
      <c r="U705" s="88"/>
      <c r="V705" s="88"/>
      <c r="W705" s="88"/>
      <c r="X705" s="88"/>
      <c r="Y705" s="88"/>
      <c r="Z705" s="88"/>
      <c r="AA705" s="88"/>
      <c r="AB705" s="88"/>
      <c r="AC705" s="88"/>
      <c r="AD705" s="88"/>
      <c r="AE705" s="88"/>
      <c r="AF705" s="88"/>
      <c r="AG705" s="88"/>
      <c r="AH705" s="88"/>
      <c r="AI705" s="88"/>
      <c r="AJ705" s="88"/>
      <c r="AK705" s="88"/>
      <c r="AL705" s="88"/>
      <c r="AM705" s="106"/>
      <c r="AN705" s="80"/>
    </row>
    <row r="706" spans="3:40" ht="14.25" hidden="1" outlineLevel="1" thickBot="1">
      <c r="C706" t="str">
        <f t="shared" si="15"/>
        <v>－</v>
      </c>
      <c r="E706" s="80"/>
      <c r="F706" s="105"/>
      <c r="G706" s="33" t="s">
        <v>287</v>
      </c>
      <c r="H706" s="88"/>
      <c r="I706" s="117"/>
      <c r="J706" s="117"/>
      <c r="K706" s="117"/>
      <c r="L706" s="117"/>
      <c r="M706" s="117"/>
      <c r="N706" s="117"/>
      <c r="O706" s="117"/>
      <c r="P706" s="117"/>
      <c r="Q706" s="117"/>
      <c r="R706" s="117"/>
      <c r="S706" s="117"/>
      <c r="T706" s="117"/>
      <c r="U706" s="117"/>
      <c r="V706" s="117"/>
      <c r="W706" s="117"/>
      <c r="X706" s="117"/>
      <c r="Y706" s="117"/>
      <c r="Z706" s="117"/>
      <c r="AA706" s="117"/>
      <c r="AB706" s="117"/>
      <c r="AC706" s="117"/>
      <c r="AD706" s="117"/>
      <c r="AE706" s="117"/>
      <c r="AF706" s="117"/>
      <c r="AG706" s="117"/>
      <c r="AH706" s="117"/>
      <c r="AI706" s="117"/>
      <c r="AJ706" s="117"/>
      <c r="AK706" s="117"/>
      <c r="AL706" s="117"/>
      <c r="AM706" s="106"/>
      <c r="AN706" s="80"/>
    </row>
    <row r="707" spans="3:40" ht="14.25" hidden="1" outlineLevel="1" thickBot="1">
      <c r="C707" t="str">
        <f t="shared" si="15"/>
        <v>－</v>
      </c>
      <c r="E707" s="80"/>
      <c r="F707" s="105"/>
      <c r="G707" s="88"/>
      <c r="H707" s="1017" t="s">
        <v>288</v>
      </c>
      <c r="I707" s="1207"/>
      <c r="J707" s="1207"/>
      <c r="K707" s="1207"/>
      <c r="L707" s="1207"/>
      <c r="M707" s="1207"/>
      <c r="N707" s="1207"/>
      <c r="O707" s="1207"/>
      <c r="P707" s="1207"/>
      <c r="Q707" s="1207"/>
      <c r="R707" s="1207"/>
      <c r="S707" s="1207"/>
      <c r="T707" s="1207"/>
      <c r="U707" s="1207"/>
      <c r="V707" s="1207"/>
      <c r="W707" s="1207"/>
      <c r="X707" s="1207"/>
      <c r="Y707" s="1207"/>
      <c r="Z707" s="1207"/>
      <c r="AA707" s="1207"/>
      <c r="AB707" s="1207"/>
      <c r="AC707" s="1207"/>
      <c r="AD707" s="1207"/>
      <c r="AE707" s="1207"/>
      <c r="AF707" s="1207"/>
      <c r="AG707" s="1207"/>
      <c r="AH707" s="1207"/>
      <c r="AI707" s="1207"/>
      <c r="AJ707" s="1207"/>
      <c r="AK707" s="1207"/>
      <c r="AL707" s="1208"/>
      <c r="AM707" s="106"/>
      <c r="AN707" s="80"/>
    </row>
    <row r="708" spans="3:40" ht="14.25" hidden="1" outlineLevel="1" thickBot="1">
      <c r="C708" t="str">
        <f t="shared" si="15"/>
        <v>－</v>
      </c>
      <c r="E708" s="80"/>
      <c r="F708" s="105"/>
      <c r="G708" s="88"/>
      <c r="H708" s="1020" t="s">
        <v>1217</v>
      </c>
      <c r="I708" s="1190"/>
      <c r="J708" s="1190"/>
      <c r="K708" s="1190"/>
      <c r="L708" s="1190"/>
      <c r="M708" s="1190"/>
      <c r="N708" s="1190"/>
      <c r="O708" s="1190"/>
      <c r="P708" s="1190"/>
      <c r="Q708" s="1190"/>
      <c r="R708" s="1190"/>
      <c r="S708" s="1190"/>
      <c r="T708" s="1190"/>
      <c r="U708" s="1190"/>
      <c r="V708" s="1190"/>
      <c r="W708" s="1190"/>
      <c r="X708" s="1190"/>
      <c r="Y708" s="1190"/>
      <c r="Z708" s="1190"/>
      <c r="AA708" s="1190"/>
      <c r="AB708" s="1190"/>
      <c r="AC708" s="1190"/>
      <c r="AD708" s="1190"/>
      <c r="AE708" s="1190"/>
      <c r="AF708" s="1190"/>
      <c r="AG708" s="1190"/>
      <c r="AH708" s="1190"/>
      <c r="AI708" s="1190"/>
      <c r="AJ708" s="1190"/>
      <c r="AK708" s="1190"/>
      <c r="AL708" s="1191"/>
      <c r="AM708" s="106"/>
      <c r="AN708" s="80"/>
    </row>
    <row r="709" spans="3:40" ht="14.25" hidden="1" outlineLevel="1" thickBot="1">
      <c r="C709" t="str">
        <f t="shared" si="15"/>
        <v>－</v>
      </c>
      <c r="E709" s="80"/>
      <c r="F709" s="105"/>
      <c r="G709" s="88"/>
      <c r="H709" s="1192"/>
      <c r="I709" s="1193"/>
      <c r="J709" s="1193"/>
      <c r="K709" s="1193"/>
      <c r="L709" s="1193"/>
      <c r="M709" s="1193"/>
      <c r="N709" s="1193"/>
      <c r="O709" s="1193"/>
      <c r="P709" s="1193"/>
      <c r="Q709" s="1193"/>
      <c r="R709" s="1193"/>
      <c r="S709" s="1193"/>
      <c r="T709" s="1193"/>
      <c r="U709" s="1193"/>
      <c r="V709" s="1193"/>
      <c r="W709" s="1193"/>
      <c r="X709" s="1193"/>
      <c r="Y709" s="1193"/>
      <c r="Z709" s="1193"/>
      <c r="AA709" s="1193"/>
      <c r="AB709" s="1193"/>
      <c r="AC709" s="1193"/>
      <c r="AD709" s="1193"/>
      <c r="AE709" s="1193"/>
      <c r="AF709" s="1193"/>
      <c r="AG709" s="1193"/>
      <c r="AH709" s="1193"/>
      <c r="AI709" s="1193"/>
      <c r="AJ709" s="1193"/>
      <c r="AK709" s="1193"/>
      <c r="AL709" s="1194"/>
      <c r="AM709" s="106"/>
      <c r="AN709" s="80"/>
    </row>
    <row r="710" spans="3:40" ht="14.25" hidden="1" outlineLevel="1" thickBot="1">
      <c r="C710" t="str">
        <f t="shared" si="15"/>
        <v>－</v>
      </c>
      <c r="E710" s="80"/>
      <c r="F710" s="105"/>
      <c r="G710" s="88"/>
      <c r="H710" s="1192"/>
      <c r="I710" s="1193"/>
      <c r="J710" s="1193"/>
      <c r="K710" s="1193"/>
      <c r="L710" s="1193"/>
      <c r="M710" s="1193"/>
      <c r="N710" s="1193"/>
      <c r="O710" s="1193"/>
      <c r="P710" s="1193"/>
      <c r="Q710" s="1193"/>
      <c r="R710" s="1193"/>
      <c r="S710" s="1193"/>
      <c r="T710" s="1193"/>
      <c r="U710" s="1193"/>
      <c r="V710" s="1193"/>
      <c r="W710" s="1193"/>
      <c r="X710" s="1193"/>
      <c r="Y710" s="1193"/>
      <c r="Z710" s="1193"/>
      <c r="AA710" s="1193"/>
      <c r="AB710" s="1193"/>
      <c r="AC710" s="1193"/>
      <c r="AD710" s="1193"/>
      <c r="AE710" s="1193"/>
      <c r="AF710" s="1193"/>
      <c r="AG710" s="1193"/>
      <c r="AH710" s="1193"/>
      <c r="AI710" s="1193"/>
      <c r="AJ710" s="1193"/>
      <c r="AK710" s="1193"/>
      <c r="AL710" s="1194"/>
      <c r="AM710" s="106"/>
      <c r="AN710" s="80"/>
    </row>
    <row r="711" spans="3:40" ht="14.25" hidden="1" outlineLevel="1" thickBot="1">
      <c r="C711" t="str">
        <f t="shared" si="15"/>
        <v>－</v>
      </c>
      <c r="E711" s="80"/>
      <c r="F711" s="105"/>
      <c r="G711" s="625"/>
      <c r="H711" s="626" t="s">
        <v>289</v>
      </c>
      <c r="I711" s="117"/>
      <c r="J711" s="117"/>
      <c r="K711" s="117"/>
      <c r="L711" s="117"/>
      <c r="M711" s="117"/>
      <c r="N711" s="117"/>
      <c r="O711" s="117"/>
      <c r="P711" s="117"/>
      <c r="Q711" s="117"/>
      <c r="R711" s="117"/>
      <c r="S711" s="117"/>
      <c r="T711" s="117"/>
      <c r="U711" s="117"/>
      <c r="V711" s="117"/>
      <c r="W711" s="117"/>
      <c r="X711" s="117"/>
      <c r="Y711" s="117"/>
      <c r="Z711" s="117"/>
      <c r="AA711" s="117"/>
      <c r="AB711" s="117"/>
      <c r="AC711" s="117"/>
      <c r="AD711" s="117"/>
      <c r="AE711" s="117"/>
      <c r="AF711" s="117"/>
      <c r="AG711" s="117"/>
      <c r="AH711" s="117"/>
      <c r="AI711" s="117"/>
      <c r="AJ711" s="117"/>
      <c r="AK711" s="117"/>
      <c r="AL711" s="118"/>
      <c r="AM711" s="106"/>
      <c r="AN711" s="80"/>
    </row>
    <row r="712" spans="3:40" ht="14.25" hidden="1" outlineLevel="1" thickBot="1">
      <c r="C712" t="str">
        <f t="shared" ref="C712:C745" si="16">C$679</f>
        <v>－</v>
      </c>
      <c r="E712" s="80"/>
      <c r="F712" s="105"/>
      <c r="G712" s="87"/>
      <c r="H712" s="115"/>
      <c r="I712" s="1053" t="s">
        <v>329</v>
      </c>
      <c r="J712" s="1054"/>
      <c r="K712" s="1054"/>
      <c r="L712" s="1054"/>
      <c r="M712" s="1054"/>
      <c r="N712" s="1054"/>
      <c r="O712" s="1054"/>
      <c r="P712" s="1054"/>
      <c r="Q712" s="1054"/>
      <c r="R712" s="1054"/>
      <c r="S712" s="1054"/>
      <c r="T712" s="1054"/>
      <c r="U712" s="1054"/>
      <c r="V712" s="1054"/>
      <c r="W712" s="1209"/>
      <c r="X712" s="1210"/>
      <c r="Y712" s="1053" t="s">
        <v>1079</v>
      </c>
      <c r="Z712" s="1195"/>
      <c r="AA712" s="1195"/>
      <c r="AB712" s="1195"/>
      <c r="AC712" s="1195"/>
      <c r="AD712" s="1195"/>
      <c r="AE712" s="1195"/>
      <c r="AF712" s="1195"/>
      <c r="AG712" s="1195"/>
      <c r="AH712" s="1195"/>
      <c r="AI712" s="1195"/>
      <c r="AJ712" s="1195"/>
      <c r="AK712" s="1196"/>
      <c r="AL712" s="116"/>
      <c r="AM712" s="106"/>
      <c r="AN712" s="80"/>
    </row>
    <row r="713" spans="3:40" ht="14.25" hidden="1" outlineLevel="1" thickBot="1">
      <c r="C713" t="str">
        <f t="shared" si="16"/>
        <v>－</v>
      </c>
      <c r="E713" s="80"/>
      <c r="F713" s="105"/>
      <c r="G713" s="87"/>
      <c r="H713" s="115"/>
      <c r="I713" s="1062" t="s">
        <v>1077</v>
      </c>
      <c r="J713" s="1063"/>
      <c r="K713" s="1063"/>
      <c r="L713" s="1063"/>
      <c r="M713" s="1063"/>
      <c r="N713" s="1063"/>
      <c r="O713" s="1063"/>
      <c r="P713" s="1063"/>
      <c r="Q713" s="1063"/>
      <c r="R713" s="1063"/>
      <c r="S713" s="1063"/>
      <c r="T713" s="1063"/>
      <c r="U713" s="1063"/>
      <c r="V713" s="1063"/>
      <c r="W713" s="1209"/>
      <c r="X713" s="1210"/>
      <c r="Y713" s="1062" t="s">
        <v>1076</v>
      </c>
      <c r="Z713" s="1197"/>
      <c r="AA713" s="1197"/>
      <c r="AB713" s="1197"/>
      <c r="AC713" s="1197"/>
      <c r="AD713" s="1197"/>
      <c r="AE713" s="1197"/>
      <c r="AF713" s="1197"/>
      <c r="AG713" s="1197"/>
      <c r="AH713" s="1197"/>
      <c r="AI713" s="1197"/>
      <c r="AJ713" s="1197"/>
      <c r="AK713" s="1198"/>
      <c r="AL713" s="116"/>
      <c r="AM713" s="106"/>
      <c r="AN713" s="80"/>
    </row>
    <row r="714" spans="3:40" ht="14.25" hidden="1" outlineLevel="1" thickBot="1">
      <c r="C714" t="str">
        <f t="shared" si="16"/>
        <v>－</v>
      </c>
      <c r="E714" s="80"/>
      <c r="F714" s="105"/>
      <c r="G714" s="87"/>
      <c r="H714" s="115"/>
      <c r="I714" s="1183" t="s">
        <v>1078</v>
      </c>
      <c r="J714" s="1063"/>
      <c r="K714" s="1063"/>
      <c r="L714" s="1063"/>
      <c r="M714" s="1063"/>
      <c r="N714" s="1063"/>
      <c r="O714" s="1063"/>
      <c r="P714" s="1063"/>
      <c r="Q714" s="1063"/>
      <c r="R714" s="1063"/>
      <c r="S714" s="1063"/>
      <c r="T714" s="1063"/>
      <c r="U714" s="1063"/>
      <c r="V714" s="1063"/>
      <c r="W714" s="1209"/>
      <c r="X714" s="1210"/>
      <c r="Y714" s="1062" t="s">
        <v>1080</v>
      </c>
      <c r="Z714" s="1197"/>
      <c r="AA714" s="1197"/>
      <c r="AB714" s="1197"/>
      <c r="AC714" s="1197"/>
      <c r="AD714" s="1197"/>
      <c r="AE714" s="1197"/>
      <c r="AF714" s="1197"/>
      <c r="AG714" s="1197"/>
      <c r="AH714" s="1197"/>
      <c r="AI714" s="1197"/>
      <c r="AJ714" s="1197"/>
      <c r="AK714" s="1198"/>
      <c r="AL714" s="116"/>
      <c r="AM714" s="106"/>
      <c r="AN714" s="80"/>
    </row>
    <row r="715" spans="3:40" ht="14.25" hidden="1" outlineLevel="1" thickBot="1">
      <c r="C715" t="str">
        <f t="shared" si="16"/>
        <v>－</v>
      </c>
      <c r="E715" s="80"/>
      <c r="F715" s="105"/>
      <c r="G715" s="88"/>
      <c r="H715" s="107"/>
      <c r="I715" s="630"/>
      <c r="J715" s="631"/>
      <c r="K715" s="631"/>
      <c r="L715" s="631"/>
      <c r="M715" s="631"/>
      <c r="N715" s="631"/>
      <c r="O715" s="631"/>
      <c r="P715" s="631"/>
      <c r="Q715" s="631"/>
      <c r="R715" s="630"/>
      <c r="S715" s="631"/>
      <c r="T715" s="631"/>
      <c r="U715" s="631"/>
      <c r="V715" s="631"/>
      <c r="W715" s="631"/>
      <c r="X715" s="631"/>
      <c r="Y715" s="631"/>
      <c r="Z715" s="630"/>
      <c r="AA715" s="631"/>
      <c r="AB715" s="631"/>
      <c r="AC715" s="631"/>
      <c r="AD715" s="631"/>
      <c r="AE715" s="631"/>
      <c r="AF715" s="631"/>
      <c r="AG715" s="631"/>
      <c r="AH715" s="631"/>
      <c r="AI715" s="631"/>
      <c r="AJ715" s="631"/>
      <c r="AK715" s="631"/>
      <c r="AL715" s="109"/>
      <c r="AM715" s="106"/>
      <c r="AN715" s="80"/>
    </row>
    <row r="716" spans="3:40" ht="14.25" hidden="1" outlineLevel="1" thickBot="1">
      <c r="C716" t="str">
        <f t="shared" si="16"/>
        <v>－</v>
      </c>
      <c r="E716" s="80"/>
      <c r="F716" s="105"/>
      <c r="G716" s="88"/>
      <c r="H716" s="632"/>
      <c r="I716" s="633"/>
      <c r="J716" s="634"/>
      <c r="K716" s="634"/>
      <c r="L716" s="634"/>
      <c r="M716" s="634"/>
      <c r="N716" s="634"/>
      <c r="O716" s="634"/>
      <c r="P716" s="634"/>
      <c r="Q716" s="634"/>
      <c r="R716" s="633"/>
      <c r="S716" s="634"/>
      <c r="T716" s="634"/>
      <c r="U716" s="634"/>
      <c r="V716" s="634"/>
      <c r="W716" s="633"/>
      <c r="X716" s="635"/>
      <c r="Y716" s="635"/>
      <c r="Z716" s="635"/>
      <c r="AA716" s="635"/>
      <c r="AB716" s="635"/>
      <c r="AC716" s="635"/>
      <c r="AD716" s="635"/>
      <c r="AE716" s="635"/>
      <c r="AF716" s="635"/>
      <c r="AG716" s="635"/>
      <c r="AH716" s="635"/>
      <c r="AI716" s="635"/>
      <c r="AJ716" s="635"/>
      <c r="AK716" s="634"/>
      <c r="AL716" s="636"/>
      <c r="AM716" s="106"/>
      <c r="AN716" s="80"/>
    </row>
    <row r="717" spans="3:40" ht="14.25" hidden="1" outlineLevel="1" thickBot="1">
      <c r="C717" t="str">
        <f t="shared" si="16"/>
        <v>－</v>
      </c>
      <c r="E717" s="80"/>
      <c r="F717" s="105"/>
      <c r="G717" s="33" t="s">
        <v>304</v>
      </c>
      <c r="H717" s="88"/>
      <c r="I717" s="117"/>
      <c r="J717" s="117"/>
      <c r="K717" s="117"/>
      <c r="L717" s="117"/>
      <c r="M717" s="117"/>
      <c r="N717" s="117"/>
      <c r="O717" s="117"/>
      <c r="P717" s="117"/>
      <c r="Q717" s="117"/>
      <c r="R717" s="117"/>
      <c r="S717" s="117"/>
      <c r="T717" s="117"/>
      <c r="U717" s="117"/>
      <c r="V717" s="117"/>
      <c r="W717" s="117"/>
      <c r="X717" s="117"/>
      <c r="Y717" s="117"/>
      <c r="Z717" s="117"/>
      <c r="AA717" s="117"/>
      <c r="AB717" s="117"/>
      <c r="AC717" s="117"/>
      <c r="AD717" s="117"/>
      <c r="AE717" s="117"/>
      <c r="AF717" s="117"/>
      <c r="AG717" s="117"/>
      <c r="AH717" s="117"/>
      <c r="AI717" s="117"/>
      <c r="AJ717" s="117"/>
      <c r="AK717" s="117"/>
      <c r="AL717" s="117"/>
      <c r="AM717" s="106"/>
      <c r="AN717" s="80"/>
    </row>
    <row r="718" spans="3:40" ht="14.25" hidden="1" outlineLevel="1" thickBot="1">
      <c r="C718" t="str">
        <f t="shared" si="16"/>
        <v>－</v>
      </c>
      <c r="E718" s="80"/>
      <c r="F718" s="105"/>
      <c r="G718" s="88"/>
      <c r="H718" s="1017" t="s">
        <v>1218</v>
      </c>
      <c r="I718" s="1018"/>
      <c r="J718" s="1018"/>
      <c r="K718" s="1018"/>
      <c r="L718" s="1018"/>
      <c r="M718" s="1018"/>
      <c r="N718" s="1018"/>
      <c r="O718" s="1018"/>
      <c r="P718" s="1018"/>
      <c r="Q718" s="1018"/>
      <c r="R718" s="1018"/>
      <c r="S718" s="1018"/>
      <c r="T718" s="1018"/>
      <c r="U718" s="1018"/>
      <c r="V718" s="1018"/>
      <c r="W718" s="1018"/>
      <c r="X718" s="1018"/>
      <c r="Y718" s="1018"/>
      <c r="Z718" s="1018"/>
      <c r="AA718" s="1018"/>
      <c r="AB718" s="1018"/>
      <c r="AC718" s="1018"/>
      <c r="AD718" s="1018"/>
      <c r="AE718" s="1018"/>
      <c r="AF718" s="1018"/>
      <c r="AG718" s="1018"/>
      <c r="AH718" s="1018"/>
      <c r="AI718" s="1018"/>
      <c r="AJ718" s="1018"/>
      <c r="AK718" s="1018"/>
      <c r="AL718" s="1019"/>
      <c r="AM718" s="106"/>
      <c r="AN718" s="80"/>
    </row>
    <row r="719" spans="3:40" ht="14.25" hidden="1" outlineLevel="1" thickBot="1">
      <c r="C719" t="str">
        <f t="shared" si="16"/>
        <v>－</v>
      </c>
      <c r="E719" s="80"/>
      <c r="F719" s="105"/>
      <c r="G719" s="88"/>
      <c r="H719" s="1020"/>
      <c r="I719" s="1021"/>
      <c r="J719" s="1021"/>
      <c r="K719" s="1021"/>
      <c r="L719" s="1021"/>
      <c r="M719" s="1021"/>
      <c r="N719" s="1021"/>
      <c r="O719" s="1021"/>
      <c r="P719" s="1021"/>
      <c r="Q719" s="1021"/>
      <c r="R719" s="1021"/>
      <c r="S719" s="1021"/>
      <c r="T719" s="1021"/>
      <c r="U719" s="1021"/>
      <c r="V719" s="1021"/>
      <c r="W719" s="1021"/>
      <c r="X719" s="1021"/>
      <c r="Y719" s="1021"/>
      <c r="Z719" s="1021"/>
      <c r="AA719" s="1021"/>
      <c r="AB719" s="1021"/>
      <c r="AC719" s="1021"/>
      <c r="AD719" s="1021"/>
      <c r="AE719" s="1021"/>
      <c r="AF719" s="1021"/>
      <c r="AG719" s="1021"/>
      <c r="AH719" s="1021"/>
      <c r="AI719" s="1021"/>
      <c r="AJ719" s="1021"/>
      <c r="AK719" s="1021"/>
      <c r="AL719" s="1022"/>
      <c r="AM719" s="106"/>
      <c r="AN719" s="80"/>
    </row>
    <row r="720" spans="3:40" ht="14.25" hidden="1" outlineLevel="1" thickBot="1">
      <c r="C720" t="str">
        <f t="shared" si="16"/>
        <v>－</v>
      </c>
      <c r="E720" s="80"/>
      <c r="F720" s="105"/>
      <c r="G720" s="88"/>
      <c r="H720" s="1020"/>
      <c r="I720" s="1021"/>
      <c r="J720" s="1021"/>
      <c r="K720" s="1021"/>
      <c r="L720" s="1021"/>
      <c r="M720" s="1021"/>
      <c r="N720" s="1021"/>
      <c r="O720" s="1021"/>
      <c r="P720" s="1021"/>
      <c r="Q720" s="1021"/>
      <c r="R720" s="1021"/>
      <c r="S720" s="1021"/>
      <c r="T720" s="1021"/>
      <c r="U720" s="1021"/>
      <c r="V720" s="1021"/>
      <c r="W720" s="1021"/>
      <c r="X720" s="1021"/>
      <c r="Y720" s="1021"/>
      <c r="Z720" s="1021"/>
      <c r="AA720" s="1021"/>
      <c r="AB720" s="1021"/>
      <c r="AC720" s="1021"/>
      <c r="AD720" s="1021"/>
      <c r="AE720" s="1021"/>
      <c r="AF720" s="1021"/>
      <c r="AG720" s="1021"/>
      <c r="AH720" s="1021"/>
      <c r="AI720" s="1021"/>
      <c r="AJ720" s="1021"/>
      <c r="AK720" s="1021"/>
      <c r="AL720" s="1022"/>
      <c r="AM720" s="106"/>
      <c r="AN720" s="80"/>
    </row>
    <row r="721" spans="3:40" ht="14.25" hidden="1" outlineLevel="1" thickBot="1">
      <c r="C721" t="str">
        <f t="shared" si="16"/>
        <v>－</v>
      </c>
      <c r="E721" s="80"/>
      <c r="F721" s="105"/>
      <c r="G721" s="88"/>
      <c r="H721" s="1192"/>
      <c r="I721" s="1077"/>
      <c r="J721" s="1077"/>
      <c r="K721" s="1077"/>
      <c r="L721" s="1077"/>
      <c r="M721" s="1077"/>
      <c r="N721" s="1077"/>
      <c r="O721" s="1077"/>
      <c r="P721" s="1077"/>
      <c r="Q721" s="1077"/>
      <c r="R721" s="1077"/>
      <c r="S721" s="1077"/>
      <c r="T721" s="1077"/>
      <c r="U721" s="1077"/>
      <c r="V721" s="1077"/>
      <c r="W721" s="1077"/>
      <c r="X721" s="1077"/>
      <c r="Y721" s="1077"/>
      <c r="Z721" s="1077"/>
      <c r="AA721" s="1077"/>
      <c r="AB721" s="1077"/>
      <c r="AC721" s="1077"/>
      <c r="AD721" s="1077"/>
      <c r="AE721" s="1077"/>
      <c r="AF721" s="1077"/>
      <c r="AG721" s="1077"/>
      <c r="AH721" s="1077"/>
      <c r="AI721" s="1077"/>
      <c r="AJ721" s="1077"/>
      <c r="AK721" s="1077"/>
      <c r="AL721" s="1194"/>
      <c r="AM721" s="106"/>
      <c r="AN721" s="80"/>
    </row>
    <row r="722" spans="3:40" ht="14.25" hidden="1" outlineLevel="1" thickBot="1">
      <c r="C722" t="str">
        <f t="shared" si="16"/>
        <v>－</v>
      </c>
      <c r="E722" s="80"/>
      <c r="F722" s="105"/>
      <c r="G722" s="88"/>
      <c r="H722" s="1192"/>
      <c r="I722" s="1077"/>
      <c r="J722" s="1077"/>
      <c r="K722" s="1077"/>
      <c r="L722" s="1077"/>
      <c r="M722" s="1077"/>
      <c r="N722" s="1077"/>
      <c r="O722" s="1077"/>
      <c r="P722" s="1077"/>
      <c r="Q722" s="1077"/>
      <c r="R722" s="1077"/>
      <c r="S722" s="1077"/>
      <c r="T722" s="1077"/>
      <c r="U722" s="1077"/>
      <c r="V722" s="1077"/>
      <c r="W722" s="1077"/>
      <c r="X722" s="1077"/>
      <c r="Y722" s="1077"/>
      <c r="Z722" s="1077"/>
      <c r="AA722" s="1077"/>
      <c r="AB722" s="1077"/>
      <c r="AC722" s="1077"/>
      <c r="AD722" s="1077"/>
      <c r="AE722" s="1077"/>
      <c r="AF722" s="1077"/>
      <c r="AG722" s="1077"/>
      <c r="AH722" s="1077"/>
      <c r="AI722" s="1077"/>
      <c r="AJ722" s="1077"/>
      <c r="AK722" s="1077"/>
      <c r="AL722" s="1194"/>
      <c r="AM722" s="106"/>
      <c r="AN722" s="80"/>
    </row>
    <row r="723" spans="3:40" ht="14.25" hidden="1" outlineLevel="1" thickBot="1">
      <c r="C723" t="str">
        <f t="shared" si="16"/>
        <v>－</v>
      </c>
      <c r="E723" s="80"/>
      <c r="F723" s="105"/>
      <c r="G723" s="88"/>
      <c r="H723" s="1192"/>
      <c r="I723" s="1077"/>
      <c r="J723" s="1077"/>
      <c r="K723" s="1077"/>
      <c r="L723" s="1077"/>
      <c r="M723" s="1077"/>
      <c r="N723" s="1077"/>
      <c r="O723" s="1077"/>
      <c r="P723" s="1077"/>
      <c r="Q723" s="1077"/>
      <c r="R723" s="1077"/>
      <c r="S723" s="1077"/>
      <c r="T723" s="1077"/>
      <c r="U723" s="1077"/>
      <c r="V723" s="1077"/>
      <c r="W723" s="1077"/>
      <c r="X723" s="1077"/>
      <c r="Y723" s="1077"/>
      <c r="Z723" s="1077"/>
      <c r="AA723" s="1077"/>
      <c r="AB723" s="1077"/>
      <c r="AC723" s="1077"/>
      <c r="AD723" s="1077"/>
      <c r="AE723" s="1077"/>
      <c r="AF723" s="1077"/>
      <c r="AG723" s="1077"/>
      <c r="AH723" s="1077"/>
      <c r="AI723" s="1077"/>
      <c r="AJ723" s="1077"/>
      <c r="AK723" s="1077"/>
      <c r="AL723" s="1194"/>
      <c r="AM723" s="106"/>
      <c r="AN723" s="80"/>
    </row>
    <row r="724" spans="3:40" ht="14.25" hidden="1" outlineLevel="1" thickBot="1">
      <c r="C724" t="str">
        <f t="shared" si="16"/>
        <v>－</v>
      </c>
      <c r="E724" s="80"/>
      <c r="F724" s="105"/>
      <c r="G724" s="88"/>
      <c r="H724" s="107"/>
      <c r="I724" s="108"/>
      <c r="J724" s="108"/>
      <c r="K724" s="627"/>
      <c r="L724" s="627"/>
      <c r="M724" s="627"/>
      <c r="N724" s="627"/>
      <c r="O724" s="627"/>
      <c r="P724" s="627"/>
      <c r="Q724" s="627"/>
      <c r="R724" s="627"/>
      <c r="S724" s="627"/>
      <c r="T724" s="627"/>
      <c r="U724" s="627"/>
      <c r="V724" s="627"/>
      <c r="W724" s="627"/>
      <c r="X724" s="627"/>
      <c r="Y724" s="627"/>
      <c r="Z724" s="627"/>
      <c r="AA724" s="627"/>
      <c r="AB724" s="627"/>
      <c r="AC724" s="627"/>
      <c r="AD724" s="627"/>
      <c r="AE724" s="627"/>
      <c r="AF724" s="627"/>
      <c r="AG724" s="627"/>
      <c r="AH724" s="627"/>
      <c r="AI724" s="627"/>
      <c r="AJ724" s="627"/>
      <c r="AK724" s="627"/>
      <c r="AL724" s="628"/>
      <c r="AM724" s="106"/>
      <c r="AN724" s="80"/>
    </row>
    <row r="725" spans="3:40" ht="14.25" hidden="1" outlineLevel="1" thickBot="1">
      <c r="C725" t="str">
        <f t="shared" si="16"/>
        <v>－</v>
      </c>
      <c r="E725" s="80"/>
      <c r="F725" s="105"/>
      <c r="G725" s="88"/>
      <c r="H725" s="88"/>
      <c r="I725" s="88"/>
      <c r="J725" s="110"/>
      <c r="K725" s="88"/>
      <c r="L725" s="88"/>
      <c r="M725" s="88"/>
      <c r="N725" s="88"/>
      <c r="O725" s="88"/>
      <c r="P725" s="88"/>
      <c r="Q725" s="88"/>
      <c r="R725" s="88"/>
      <c r="S725" s="88"/>
      <c r="T725" s="88"/>
      <c r="U725" s="88"/>
      <c r="V725" s="88"/>
      <c r="W725" s="88"/>
      <c r="X725" s="88"/>
      <c r="Y725" s="88"/>
      <c r="Z725" s="88"/>
      <c r="AA725" s="88"/>
      <c r="AB725" s="88"/>
      <c r="AC725" s="88"/>
      <c r="AD725" s="88"/>
      <c r="AE725" s="88"/>
      <c r="AF725" s="88"/>
      <c r="AG725" s="88"/>
      <c r="AH725" s="88"/>
      <c r="AI725" s="88"/>
      <c r="AJ725" s="88"/>
      <c r="AK725" s="88"/>
      <c r="AL725" s="88"/>
      <c r="AM725" s="106"/>
      <c r="AN725" s="80"/>
    </row>
    <row r="726" spans="3:40" ht="14.25" hidden="1" outlineLevel="1" thickBot="1">
      <c r="C726" t="str">
        <f t="shared" si="16"/>
        <v>－</v>
      </c>
      <c r="E726" s="80"/>
      <c r="F726" s="105"/>
      <c r="G726" s="88"/>
      <c r="H726" s="88"/>
      <c r="I726" s="88"/>
      <c r="J726" s="110"/>
      <c r="K726" s="88"/>
      <c r="L726" s="88"/>
      <c r="M726" s="88"/>
      <c r="N726" s="88"/>
      <c r="O726" s="88"/>
      <c r="P726" s="88"/>
      <c r="Q726" s="88"/>
      <c r="R726" s="88"/>
      <c r="S726" s="88"/>
      <c r="T726" s="88"/>
      <c r="U726" s="88"/>
      <c r="V726" s="88"/>
      <c r="W726" s="88"/>
      <c r="X726" s="88"/>
      <c r="Y726" s="88"/>
      <c r="Z726" s="88"/>
      <c r="AA726" s="88"/>
      <c r="AB726" s="88"/>
      <c r="AC726" s="88"/>
      <c r="AD726" s="88"/>
      <c r="AE726" s="88"/>
      <c r="AF726" s="88"/>
      <c r="AG726" s="88"/>
      <c r="AH726" s="88"/>
      <c r="AI726" s="88"/>
      <c r="AJ726" s="88"/>
      <c r="AK726" s="88"/>
      <c r="AL726" s="88"/>
      <c r="AM726" s="106"/>
      <c r="AN726" s="80"/>
    </row>
    <row r="727" spans="3:40" ht="14.25" hidden="1" outlineLevel="1" thickBot="1">
      <c r="C727" t="str">
        <f t="shared" si="16"/>
        <v>－</v>
      </c>
      <c r="E727" s="80"/>
      <c r="F727" s="105"/>
      <c r="G727" s="88"/>
      <c r="H727" s="649"/>
      <c r="I727" s="650"/>
      <c r="J727" s="650"/>
      <c r="K727" s="650"/>
      <c r="L727" s="650"/>
      <c r="M727" s="650"/>
      <c r="N727" s="650"/>
      <c r="O727" s="650"/>
      <c r="P727" s="650"/>
      <c r="Q727" s="650"/>
      <c r="R727" s="650"/>
      <c r="S727" s="651"/>
      <c r="T727" s="651"/>
      <c r="U727" s="651"/>
      <c r="V727" s="651"/>
      <c r="W727" s="651"/>
      <c r="X727" s="651"/>
      <c r="Y727" s="651"/>
      <c r="Z727" s="651"/>
      <c r="AA727" s="651"/>
      <c r="AB727" s="651"/>
      <c r="AC727" s="651"/>
      <c r="AD727" s="651"/>
      <c r="AE727" s="652"/>
      <c r="AF727" s="652"/>
      <c r="AG727" s="652"/>
      <c r="AH727" s="652"/>
      <c r="AI727" s="652"/>
      <c r="AJ727" s="652"/>
      <c r="AK727" s="652"/>
      <c r="AL727" s="117"/>
      <c r="AM727" s="106"/>
      <c r="AN727" s="80"/>
    </row>
    <row r="728" spans="3:40" ht="14.25" hidden="1" outlineLevel="1" thickBot="1">
      <c r="C728" t="str">
        <f t="shared" si="16"/>
        <v>－</v>
      </c>
      <c r="E728" s="80"/>
      <c r="F728" s="105"/>
      <c r="G728" s="33"/>
      <c r="H728" s="649"/>
      <c r="I728" s="650"/>
      <c r="J728" s="650"/>
      <c r="K728" s="650"/>
      <c r="L728" s="650"/>
      <c r="M728" s="650"/>
      <c r="N728" s="650"/>
      <c r="O728" s="650"/>
      <c r="P728" s="650"/>
      <c r="Q728" s="650"/>
      <c r="R728" s="650"/>
      <c r="S728" s="649"/>
      <c r="T728" s="650"/>
      <c r="U728" s="650"/>
      <c r="V728" s="650"/>
      <c r="W728" s="650"/>
      <c r="X728" s="650"/>
      <c r="Y728" s="650"/>
      <c r="Z728" s="650"/>
      <c r="AA728" s="650"/>
      <c r="AB728" s="650"/>
      <c r="AC728" s="650"/>
      <c r="AD728" s="132"/>
      <c r="AE728" s="653"/>
      <c r="AF728" s="653"/>
      <c r="AG728" s="653"/>
      <c r="AH728" s="653"/>
      <c r="AI728" s="653"/>
      <c r="AJ728" s="653"/>
      <c r="AK728" s="653"/>
      <c r="AL728" s="117"/>
      <c r="AM728" s="106"/>
      <c r="AN728" s="80"/>
    </row>
    <row r="729" spans="3:40" ht="14.25" hidden="1" outlineLevel="1" thickBot="1">
      <c r="C729" t="str">
        <f t="shared" si="16"/>
        <v>－</v>
      </c>
      <c r="E729" s="80"/>
      <c r="F729" s="105"/>
      <c r="G729" s="88"/>
      <c r="H729" s="649"/>
      <c r="I729" s="650"/>
      <c r="J729" s="650"/>
      <c r="K729" s="650"/>
      <c r="L729" s="650"/>
      <c r="M729" s="650"/>
      <c r="N729" s="650"/>
      <c r="O729" s="650"/>
      <c r="P729" s="650"/>
      <c r="Q729" s="650"/>
      <c r="R729" s="650"/>
      <c r="S729" s="649"/>
      <c r="T729" s="650"/>
      <c r="U729" s="650"/>
      <c r="V729" s="650"/>
      <c r="W729" s="650"/>
      <c r="X729" s="650"/>
      <c r="Y729" s="650"/>
      <c r="Z729" s="650"/>
      <c r="AA729" s="650"/>
      <c r="AB729" s="650"/>
      <c r="AC729" s="650"/>
      <c r="AD729" s="132"/>
      <c r="AE729" s="653"/>
      <c r="AF729" s="653"/>
      <c r="AG729" s="653"/>
      <c r="AH729" s="653"/>
      <c r="AI729" s="653"/>
      <c r="AJ729" s="653"/>
      <c r="AK729" s="653"/>
      <c r="AL729" s="111"/>
      <c r="AM729" s="106"/>
      <c r="AN729" s="80"/>
    </row>
    <row r="730" spans="3:40" ht="14.25" hidden="1" outlineLevel="1" thickBot="1">
      <c r="C730" t="str">
        <f t="shared" si="16"/>
        <v>－</v>
      </c>
      <c r="E730" s="80"/>
      <c r="F730" s="105"/>
      <c r="G730" s="88"/>
      <c r="H730" s="649"/>
      <c r="I730" s="650"/>
      <c r="J730" s="650"/>
      <c r="K730" s="650"/>
      <c r="L730" s="650"/>
      <c r="M730" s="650"/>
      <c r="N730" s="650"/>
      <c r="O730" s="650"/>
      <c r="P730" s="650"/>
      <c r="Q730" s="650"/>
      <c r="R730" s="650"/>
      <c r="S730" s="649"/>
      <c r="T730" s="650"/>
      <c r="U730" s="650"/>
      <c r="V730" s="650"/>
      <c r="W730" s="650"/>
      <c r="X730" s="650"/>
      <c r="Y730" s="650"/>
      <c r="Z730" s="650"/>
      <c r="AA730" s="650"/>
      <c r="AB730" s="650"/>
      <c r="AC730" s="650"/>
      <c r="AD730" s="132"/>
      <c r="AE730" s="653"/>
      <c r="AF730" s="653"/>
      <c r="AG730" s="653"/>
      <c r="AH730" s="653"/>
      <c r="AI730" s="653"/>
      <c r="AJ730" s="653"/>
      <c r="AK730" s="653"/>
      <c r="AL730" s="111"/>
      <c r="AM730" s="106"/>
      <c r="AN730" s="80"/>
    </row>
    <row r="731" spans="3:40" ht="14.25" hidden="1" outlineLevel="1" thickBot="1">
      <c r="C731" t="str">
        <f t="shared" si="16"/>
        <v>－</v>
      </c>
      <c r="E731" s="80"/>
      <c r="F731" s="105"/>
      <c r="G731" s="88"/>
      <c r="H731" s="649"/>
      <c r="I731" s="650"/>
      <c r="J731" s="650"/>
      <c r="K731" s="650"/>
      <c r="L731" s="650"/>
      <c r="M731" s="650"/>
      <c r="N731" s="650"/>
      <c r="O731" s="650"/>
      <c r="P731" s="650"/>
      <c r="Q731" s="650"/>
      <c r="R731" s="650"/>
      <c r="S731" s="649"/>
      <c r="T731" s="650"/>
      <c r="U731" s="650"/>
      <c r="V731" s="650"/>
      <c r="W731" s="650"/>
      <c r="X731" s="650"/>
      <c r="Y731" s="650"/>
      <c r="Z731" s="650"/>
      <c r="AA731" s="650"/>
      <c r="AB731" s="650"/>
      <c r="AC731" s="650"/>
      <c r="AD731" s="132"/>
      <c r="AE731" s="653"/>
      <c r="AF731" s="653"/>
      <c r="AG731" s="653"/>
      <c r="AH731" s="653"/>
      <c r="AI731" s="653"/>
      <c r="AJ731" s="653"/>
      <c r="AK731" s="653"/>
      <c r="AL731" s="111"/>
      <c r="AM731" s="106"/>
      <c r="AN731" s="80"/>
    </row>
    <row r="732" spans="3:40" ht="14.25" hidden="1" outlineLevel="1" thickBot="1">
      <c r="C732" t="str">
        <f t="shared" si="16"/>
        <v>－</v>
      </c>
      <c r="E732" s="80"/>
      <c r="F732" s="105"/>
      <c r="G732" s="88"/>
      <c r="H732" s="649"/>
      <c r="I732" s="650"/>
      <c r="J732" s="650"/>
      <c r="K732" s="650"/>
      <c r="L732" s="650"/>
      <c r="M732" s="650"/>
      <c r="N732" s="650"/>
      <c r="O732" s="650"/>
      <c r="P732" s="650"/>
      <c r="Q732" s="650"/>
      <c r="R732" s="650"/>
      <c r="S732" s="649"/>
      <c r="T732" s="650"/>
      <c r="U732" s="650"/>
      <c r="V732" s="650"/>
      <c r="W732" s="650"/>
      <c r="X732" s="650"/>
      <c r="Y732" s="650"/>
      <c r="Z732" s="650"/>
      <c r="AA732" s="650"/>
      <c r="AB732" s="650"/>
      <c r="AC732" s="650"/>
      <c r="AD732" s="132"/>
      <c r="AE732" s="653"/>
      <c r="AF732" s="653"/>
      <c r="AG732" s="653"/>
      <c r="AH732" s="653"/>
      <c r="AI732" s="653"/>
      <c r="AJ732" s="653"/>
      <c r="AK732" s="653"/>
      <c r="AL732" s="629"/>
      <c r="AM732" s="106"/>
      <c r="AN732" s="80"/>
    </row>
    <row r="733" spans="3:40" ht="14.25" hidden="1" outlineLevel="1" thickBot="1">
      <c r="C733" t="str">
        <f t="shared" si="16"/>
        <v>－</v>
      </c>
      <c r="E733" s="80"/>
      <c r="F733" s="105"/>
      <c r="G733" s="88"/>
      <c r="H733" s="637"/>
      <c r="I733" s="629"/>
      <c r="J733" s="629"/>
      <c r="K733" s="629"/>
      <c r="L733" s="629"/>
      <c r="M733" s="629"/>
      <c r="N733" s="629"/>
      <c r="O733" s="629"/>
      <c r="P733" s="629"/>
      <c r="Q733" s="629"/>
      <c r="R733" s="629"/>
      <c r="S733" s="629"/>
      <c r="T733" s="629"/>
      <c r="U733" s="629"/>
      <c r="V733" s="629"/>
      <c r="W733" s="629"/>
      <c r="X733" s="629"/>
      <c r="Y733" s="629"/>
      <c r="Z733" s="629"/>
      <c r="AA733" s="629"/>
      <c r="AB733" s="629"/>
      <c r="AC733" s="629"/>
      <c r="AD733" s="629"/>
      <c r="AE733" s="629"/>
      <c r="AF733" s="629"/>
      <c r="AG733" s="629"/>
      <c r="AH733" s="629"/>
      <c r="AI733" s="629"/>
      <c r="AJ733" s="629"/>
      <c r="AK733" s="629"/>
      <c r="AL733" s="629"/>
      <c r="AM733" s="106"/>
      <c r="AN733" s="80"/>
    </row>
    <row r="734" spans="3:40" ht="14.25" hidden="1" outlineLevel="1" thickBot="1">
      <c r="C734" t="str">
        <f t="shared" si="16"/>
        <v>－</v>
      </c>
      <c r="E734" s="80"/>
      <c r="F734" s="105"/>
      <c r="G734" s="88"/>
      <c r="H734" s="629"/>
      <c r="I734" s="629"/>
      <c r="J734" s="629"/>
      <c r="K734" s="629"/>
      <c r="L734" s="629"/>
      <c r="M734" s="629"/>
      <c r="N734" s="629"/>
      <c r="O734" s="629"/>
      <c r="P734" s="629"/>
      <c r="Q734" s="629"/>
      <c r="R734" s="629"/>
      <c r="S734" s="629"/>
      <c r="T734" s="629"/>
      <c r="U734" s="629"/>
      <c r="V734" s="629"/>
      <c r="W734" s="629"/>
      <c r="X734" s="629"/>
      <c r="Y734" s="629"/>
      <c r="Z734" s="629"/>
      <c r="AA734" s="629"/>
      <c r="AB734" s="629"/>
      <c r="AC734" s="629"/>
      <c r="AD734" s="629"/>
      <c r="AE734" s="629"/>
      <c r="AF734" s="629"/>
      <c r="AG734" s="629"/>
      <c r="AH734" s="629"/>
      <c r="AI734" s="629"/>
      <c r="AJ734" s="629"/>
      <c r="AK734" s="629"/>
      <c r="AL734" s="629"/>
      <c r="AM734" s="106"/>
      <c r="AN734" s="80"/>
    </row>
    <row r="735" spans="3:40" ht="14.25" hidden="1" outlineLevel="1" thickBot="1">
      <c r="C735" t="str">
        <f t="shared" si="16"/>
        <v>－</v>
      </c>
      <c r="E735" s="80"/>
      <c r="F735" s="105"/>
      <c r="G735" s="88"/>
      <c r="H735" s="87"/>
      <c r="I735" s="87"/>
      <c r="J735" s="87"/>
      <c r="K735" s="117"/>
      <c r="L735" s="117"/>
      <c r="M735" s="117"/>
      <c r="N735" s="117"/>
      <c r="O735" s="117"/>
      <c r="P735" s="117"/>
      <c r="Q735" s="117"/>
      <c r="R735" s="117"/>
      <c r="S735" s="117"/>
      <c r="T735" s="117"/>
      <c r="U735" s="117"/>
      <c r="V735" s="117"/>
      <c r="W735" s="117"/>
      <c r="X735" s="117"/>
      <c r="Y735" s="117"/>
      <c r="Z735" s="117"/>
      <c r="AA735" s="117"/>
      <c r="AB735" s="117"/>
      <c r="AC735" s="117"/>
      <c r="AD735" s="117"/>
      <c r="AE735" s="117"/>
      <c r="AF735" s="117"/>
      <c r="AG735" s="117"/>
      <c r="AH735" s="117"/>
      <c r="AI735" s="117"/>
      <c r="AJ735" s="117"/>
      <c r="AK735" s="117"/>
      <c r="AL735" s="117"/>
      <c r="AM735" s="106"/>
      <c r="AN735" s="80"/>
    </row>
    <row r="736" spans="3:40" ht="14.25" hidden="1" outlineLevel="1" thickBot="1">
      <c r="C736" t="str">
        <f t="shared" si="16"/>
        <v>－</v>
      </c>
      <c r="E736" s="80"/>
      <c r="F736" s="107"/>
      <c r="G736" s="108"/>
      <c r="H736" s="108"/>
      <c r="I736" s="108"/>
      <c r="J736" s="108"/>
      <c r="K736" s="108"/>
      <c r="L736" s="108"/>
      <c r="M736" s="108"/>
      <c r="N736" s="108"/>
      <c r="O736" s="108"/>
      <c r="P736" s="108"/>
      <c r="Q736" s="108"/>
      <c r="R736" s="108"/>
      <c r="S736" s="108"/>
      <c r="T736" s="108"/>
      <c r="U736" s="108"/>
      <c r="V736" s="108"/>
      <c r="W736" s="108"/>
      <c r="X736" s="108"/>
      <c r="Y736" s="108"/>
      <c r="Z736" s="108"/>
      <c r="AA736" s="108"/>
      <c r="AB736" s="108"/>
      <c r="AC736" s="108"/>
      <c r="AD736" s="108"/>
      <c r="AE736" s="108"/>
      <c r="AF736" s="108"/>
      <c r="AG736" s="108"/>
      <c r="AH736" s="108"/>
      <c r="AI736" s="108"/>
      <c r="AJ736" s="108"/>
      <c r="AK736" s="108"/>
      <c r="AL736" s="108"/>
      <c r="AM736" s="109"/>
      <c r="AN736" s="80"/>
    </row>
    <row r="737" spans="3:44" ht="14.25" hidden="1" outlineLevel="1" thickBot="1">
      <c r="C737" t="str">
        <f t="shared" si="16"/>
        <v>－</v>
      </c>
      <c r="E737" s="80"/>
      <c r="F737" s="80"/>
      <c r="G737" s="80"/>
      <c r="H737" s="80"/>
      <c r="I737" s="80"/>
      <c r="J737" s="80"/>
      <c r="K737" s="80"/>
      <c r="L737" s="80"/>
      <c r="M737" s="80"/>
      <c r="N737" s="80"/>
      <c r="O737" s="80"/>
      <c r="P737" s="80"/>
      <c r="Q737" s="80"/>
      <c r="R737" s="80"/>
      <c r="S737" s="80"/>
      <c r="T737" s="80"/>
      <c r="U737" s="80"/>
      <c r="V737" s="80"/>
      <c r="W737" s="80"/>
      <c r="X737" s="80"/>
      <c r="Y737" s="80"/>
      <c r="Z737" s="80"/>
      <c r="AA737" s="80"/>
      <c r="AB737" s="80"/>
      <c r="AC737" s="80"/>
      <c r="AD737" s="80"/>
      <c r="AE737" s="80"/>
      <c r="AF737" s="80"/>
      <c r="AG737" s="80"/>
      <c r="AH737" s="80"/>
      <c r="AI737" s="80"/>
      <c r="AJ737" s="80"/>
      <c r="AK737" s="80"/>
      <c r="AL737" s="80"/>
      <c r="AM737" s="80"/>
      <c r="AN737" s="80"/>
    </row>
    <row r="738" spans="3:44" ht="14.25" hidden="1" outlineLevel="1" thickBot="1">
      <c r="C738" t="str">
        <f t="shared" si="16"/>
        <v>－</v>
      </c>
    </row>
    <row r="739" spans="3:44" ht="14.25" hidden="1" outlineLevel="1" thickBot="1">
      <c r="C739" t="str">
        <f t="shared" si="16"/>
        <v>－</v>
      </c>
    </row>
    <row r="740" spans="3:44" ht="14.25" hidden="1" outlineLevel="1" thickBot="1">
      <c r="C740" t="str">
        <f t="shared" si="16"/>
        <v>－</v>
      </c>
    </row>
    <row r="741" spans="3:44" ht="14.25" hidden="1" outlineLevel="1" thickBot="1">
      <c r="C741" t="str">
        <f t="shared" si="16"/>
        <v>－</v>
      </c>
    </row>
    <row r="742" spans="3:44" ht="14.25" hidden="1" outlineLevel="1" thickBot="1">
      <c r="C742" t="str">
        <f t="shared" si="16"/>
        <v>－</v>
      </c>
    </row>
    <row r="743" spans="3:44" ht="14.25" hidden="1" outlineLevel="1" thickBot="1">
      <c r="C743" t="str">
        <f t="shared" si="16"/>
        <v>－</v>
      </c>
    </row>
    <row r="744" spans="3:44" ht="14.25" hidden="1" outlineLevel="1" thickBot="1">
      <c r="C744" t="str">
        <f t="shared" si="16"/>
        <v>－</v>
      </c>
    </row>
    <row r="745" spans="3:44" ht="14.25" hidden="1" outlineLevel="1" thickBot="1">
      <c r="C745" t="str">
        <f t="shared" si="16"/>
        <v>－</v>
      </c>
    </row>
    <row r="746" spans="3:44" ht="14.25" outlineLevel="1" thickBot="1">
      <c r="C746" s="96" t="str">
        <f>IF(①入力票!$C$15="WTO型","－","○")</f>
        <v>○</v>
      </c>
      <c r="E746" s="80"/>
      <c r="F746" s="80"/>
      <c r="G746" s="80"/>
      <c r="H746" s="80"/>
      <c r="I746" s="80"/>
      <c r="J746" s="80"/>
      <c r="K746" s="80"/>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c r="AN746" s="80"/>
      <c r="AR746" t="s">
        <v>225</v>
      </c>
    </row>
    <row r="747" spans="3:44" outlineLevel="1">
      <c r="C747" s="97" t="str">
        <f t="shared" ref="C747:C778" si="17">C$746</f>
        <v>○</v>
      </c>
      <c r="E747" s="80"/>
      <c r="F747" s="80"/>
      <c r="G747" s="80"/>
      <c r="H747" s="80"/>
      <c r="I747" s="80"/>
      <c r="J747" s="80"/>
      <c r="K747" s="80"/>
      <c r="L747" s="80"/>
      <c r="M747" s="80"/>
      <c r="N747" s="80"/>
      <c r="O747" s="80"/>
      <c r="P747" s="80"/>
      <c r="Q747" s="80"/>
      <c r="R747" s="80"/>
      <c r="S747" s="80"/>
      <c r="T747" s="80"/>
      <c r="U747" s="80"/>
      <c r="V747" s="80"/>
      <c r="W747" s="80"/>
      <c r="X747" s="80"/>
      <c r="Y747" s="80"/>
      <c r="Z747" s="80"/>
      <c r="AA747" s="80"/>
      <c r="AB747" s="80"/>
      <c r="AC747" s="80"/>
      <c r="AD747" s="80"/>
      <c r="AE747" s="80"/>
      <c r="AF747" s="80"/>
      <c r="AG747" s="80"/>
      <c r="AH747" s="80"/>
      <c r="AI747" s="80"/>
      <c r="AJ747" s="80"/>
      <c r="AK747" s="80"/>
      <c r="AL747" s="80"/>
      <c r="AM747" s="80"/>
      <c r="AN747" s="99" t="s">
        <v>319</v>
      </c>
    </row>
    <row r="748" spans="3:44" outlineLevel="1">
      <c r="C748" s="97" t="str">
        <f t="shared" si="17"/>
        <v>○</v>
      </c>
      <c r="E748" s="80"/>
      <c r="F748" s="1029" t="s">
        <v>55</v>
      </c>
      <c r="G748" s="1030"/>
      <c r="H748" s="1030"/>
      <c r="I748" s="1030"/>
      <c r="J748" s="1030" t="str">
        <f>P36</f>
        <v>③</v>
      </c>
      <c r="K748" s="1031"/>
      <c r="L748" s="1032" t="s">
        <v>344</v>
      </c>
      <c r="M748" s="1032"/>
      <c r="N748" s="1032"/>
      <c r="O748" s="1032"/>
      <c r="P748" s="1032"/>
      <c r="Q748" s="1032"/>
      <c r="R748" s="1032"/>
      <c r="S748" s="1032"/>
      <c r="T748" s="1032"/>
      <c r="U748" s="1032"/>
      <c r="V748" s="1032"/>
      <c r="W748" s="1032"/>
      <c r="X748" s="1032"/>
      <c r="Y748" s="1032"/>
      <c r="Z748" s="1032"/>
      <c r="AA748" s="1032"/>
      <c r="AB748" s="1032"/>
      <c r="AC748" s="1032"/>
      <c r="AD748" s="1032"/>
      <c r="AE748" s="1032"/>
      <c r="AF748" s="1032"/>
      <c r="AG748" s="1032"/>
      <c r="AH748" s="1032"/>
      <c r="AI748" s="1032"/>
      <c r="AJ748" s="1032"/>
      <c r="AK748" s="1032"/>
      <c r="AL748" s="1032"/>
      <c r="AM748" s="1032"/>
      <c r="AN748" s="80"/>
      <c r="AR748" t="s">
        <v>467</v>
      </c>
    </row>
    <row r="749" spans="3:44" outlineLevel="1">
      <c r="C749" s="97" t="str">
        <f t="shared" si="17"/>
        <v>○</v>
      </c>
      <c r="E749" s="80"/>
      <c r="F749" s="100"/>
      <c r="G749" s="100"/>
      <c r="H749" s="100"/>
      <c r="I749" s="100"/>
      <c r="J749" s="100"/>
      <c r="K749" s="100"/>
      <c r="L749" s="1033" t="s">
        <v>320</v>
      </c>
      <c r="M749" s="1033"/>
      <c r="N749" s="1033"/>
      <c r="O749" s="1033"/>
      <c r="P749" s="1033"/>
      <c r="Q749" s="1033"/>
      <c r="R749" s="1033"/>
      <c r="S749" s="1033"/>
      <c r="T749" s="1033"/>
      <c r="U749" s="1033"/>
      <c r="V749" s="1033"/>
      <c r="W749" s="1033"/>
      <c r="X749" s="1033"/>
      <c r="Y749" s="1033"/>
      <c r="Z749" s="1033"/>
      <c r="AA749" s="1033"/>
      <c r="AB749" s="1033"/>
      <c r="AC749" s="1033"/>
      <c r="AD749" s="1033"/>
      <c r="AE749" s="1033"/>
      <c r="AF749" s="1033"/>
      <c r="AG749" s="1033"/>
      <c r="AH749" s="1033"/>
      <c r="AI749" s="1033"/>
      <c r="AJ749" s="1033"/>
      <c r="AK749" s="1033"/>
      <c r="AL749" s="1033"/>
      <c r="AM749" s="1033"/>
      <c r="AN749" s="80"/>
    </row>
    <row r="750" spans="3:44" outlineLevel="1">
      <c r="C750" s="97" t="str">
        <f t="shared" si="17"/>
        <v>○</v>
      </c>
      <c r="E750" s="80"/>
      <c r="F750" s="101"/>
      <c r="G750" s="102" t="s">
        <v>282</v>
      </c>
      <c r="H750" s="103"/>
      <c r="I750" s="103"/>
      <c r="J750" s="103"/>
      <c r="K750" s="103"/>
      <c r="L750" s="103"/>
      <c r="M750" s="103"/>
      <c r="N750" s="103"/>
      <c r="O750" s="103"/>
      <c r="P750" s="103"/>
      <c r="Q750" s="103"/>
      <c r="R750" s="103"/>
      <c r="S750" s="103"/>
      <c r="T750" s="103"/>
      <c r="U750" s="103"/>
      <c r="V750" s="103"/>
      <c r="W750" s="103"/>
      <c r="X750" s="103"/>
      <c r="Y750" s="103"/>
      <c r="Z750" s="103"/>
      <c r="AA750" s="103"/>
      <c r="AB750" s="103"/>
      <c r="AC750" s="103"/>
      <c r="AD750" s="103"/>
      <c r="AE750" s="103"/>
      <c r="AF750" s="103"/>
      <c r="AG750" s="103"/>
      <c r="AH750" s="103"/>
      <c r="AI750" s="103"/>
      <c r="AJ750" s="103"/>
      <c r="AK750" s="103"/>
      <c r="AL750" s="103"/>
      <c r="AM750" s="104"/>
      <c r="AN750" s="80"/>
    </row>
    <row r="751" spans="3:44" outlineLevel="1">
      <c r="C751" s="97" t="str">
        <f t="shared" si="17"/>
        <v>○</v>
      </c>
      <c r="E751" s="80"/>
      <c r="F751" s="105"/>
      <c r="G751" s="80"/>
      <c r="H751" s="1021" t="s">
        <v>1285</v>
      </c>
      <c r="I751" s="1021"/>
      <c r="J751" s="1021"/>
      <c r="K751" s="1021"/>
      <c r="L751" s="1021"/>
      <c r="M751" s="1021"/>
      <c r="N751" s="1021"/>
      <c r="O751" s="1021"/>
      <c r="P751" s="1021"/>
      <c r="Q751" s="1021"/>
      <c r="R751" s="1021"/>
      <c r="S751" s="1021"/>
      <c r="T751" s="1021"/>
      <c r="U751" s="1021"/>
      <c r="V751" s="1021"/>
      <c r="W751" s="1021"/>
      <c r="X751" s="1021"/>
      <c r="Y751" s="1021"/>
      <c r="Z751" s="1021"/>
      <c r="AA751" s="1021"/>
      <c r="AB751" s="1021"/>
      <c r="AC751" s="1021"/>
      <c r="AD751" s="1021"/>
      <c r="AE751" s="1021"/>
      <c r="AF751" s="1021"/>
      <c r="AG751" s="1021"/>
      <c r="AH751" s="1021"/>
      <c r="AI751" s="1021"/>
      <c r="AJ751" s="1021"/>
      <c r="AK751" s="1021"/>
      <c r="AL751" s="1021"/>
      <c r="AM751" s="106"/>
      <c r="AN751" s="80"/>
    </row>
    <row r="752" spans="3:44" outlineLevel="1">
      <c r="C752" s="97" t="str">
        <f t="shared" si="17"/>
        <v>○</v>
      </c>
      <c r="E752" s="80"/>
      <c r="F752" s="105"/>
      <c r="G752" s="112"/>
      <c r="H752" s="1021"/>
      <c r="I752" s="1021"/>
      <c r="J752" s="1021"/>
      <c r="K752" s="1021"/>
      <c r="L752" s="1021"/>
      <c r="M752" s="1021"/>
      <c r="N752" s="1021"/>
      <c r="O752" s="1021"/>
      <c r="P752" s="1021"/>
      <c r="Q752" s="1021"/>
      <c r="R752" s="1021"/>
      <c r="S752" s="1021"/>
      <c r="T752" s="1021"/>
      <c r="U752" s="1021"/>
      <c r="V752" s="1021"/>
      <c r="W752" s="1021"/>
      <c r="X752" s="1021"/>
      <c r="Y752" s="1021"/>
      <c r="Z752" s="1021"/>
      <c r="AA752" s="1021"/>
      <c r="AB752" s="1021"/>
      <c r="AC752" s="1021"/>
      <c r="AD752" s="1021"/>
      <c r="AE752" s="1021"/>
      <c r="AF752" s="1021"/>
      <c r="AG752" s="1021"/>
      <c r="AH752" s="1021"/>
      <c r="AI752" s="1021"/>
      <c r="AJ752" s="1021"/>
      <c r="AK752" s="1021"/>
      <c r="AL752" s="1021"/>
      <c r="AM752" s="106"/>
      <c r="AN752" s="80"/>
    </row>
    <row r="753" spans="3:44" outlineLevel="1">
      <c r="C753" s="97" t="str">
        <f t="shared" si="17"/>
        <v>○</v>
      </c>
      <c r="E753" s="80"/>
      <c r="F753" s="105"/>
      <c r="G753" s="112"/>
      <c r="H753" s="1021"/>
      <c r="I753" s="1021"/>
      <c r="J753" s="1021"/>
      <c r="K753" s="1021"/>
      <c r="L753" s="1021"/>
      <c r="M753" s="1021"/>
      <c r="N753" s="1021"/>
      <c r="O753" s="1021"/>
      <c r="P753" s="1021"/>
      <c r="Q753" s="1021"/>
      <c r="R753" s="1021"/>
      <c r="S753" s="1021"/>
      <c r="T753" s="1021"/>
      <c r="U753" s="1021"/>
      <c r="V753" s="1021"/>
      <c r="W753" s="1021"/>
      <c r="X753" s="1021"/>
      <c r="Y753" s="1021"/>
      <c r="Z753" s="1021"/>
      <c r="AA753" s="1021"/>
      <c r="AB753" s="1021"/>
      <c r="AC753" s="1021"/>
      <c r="AD753" s="1021"/>
      <c r="AE753" s="1021"/>
      <c r="AF753" s="1021"/>
      <c r="AG753" s="1021"/>
      <c r="AH753" s="1021"/>
      <c r="AI753" s="1021"/>
      <c r="AJ753" s="1021"/>
      <c r="AK753" s="1021"/>
      <c r="AL753" s="1021"/>
      <c r="AM753" s="106"/>
      <c r="AN753" s="80"/>
    </row>
    <row r="754" spans="3:44" outlineLevel="1">
      <c r="C754" s="97" t="str">
        <f t="shared" si="17"/>
        <v>○</v>
      </c>
      <c r="E754" s="80"/>
      <c r="F754" s="105"/>
      <c r="G754" s="80"/>
      <c r="H754" s="88"/>
      <c r="I754" s="88"/>
      <c r="J754" s="88"/>
      <c r="K754" s="88"/>
      <c r="L754" s="88"/>
      <c r="M754" s="88"/>
      <c r="N754" s="88"/>
      <c r="O754" s="88"/>
      <c r="P754" s="88"/>
      <c r="Q754" s="88"/>
      <c r="R754" s="88"/>
      <c r="S754" s="88"/>
      <c r="T754" s="88"/>
      <c r="U754" s="88"/>
      <c r="V754" s="88"/>
      <c r="W754" s="88"/>
      <c r="X754" s="88"/>
      <c r="Y754" s="88"/>
      <c r="Z754" s="88"/>
      <c r="AA754" s="88"/>
      <c r="AB754" s="88"/>
      <c r="AC754" s="88"/>
      <c r="AD754" s="88"/>
      <c r="AE754" s="88"/>
      <c r="AF754" s="88"/>
      <c r="AG754" s="88"/>
      <c r="AH754" s="88"/>
      <c r="AI754" s="88"/>
      <c r="AJ754" s="88"/>
      <c r="AK754" s="88"/>
      <c r="AL754" s="88"/>
      <c r="AM754" s="106"/>
      <c r="AN754" s="80"/>
    </row>
    <row r="755" spans="3:44" outlineLevel="1">
      <c r="C755" s="97" t="str">
        <f t="shared" si="17"/>
        <v>○</v>
      </c>
      <c r="E755" s="80"/>
      <c r="F755" s="105"/>
      <c r="G755" s="33" t="s">
        <v>321</v>
      </c>
      <c r="H755" s="112"/>
      <c r="I755" s="112"/>
      <c r="J755" s="112"/>
      <c r="K755" s="112"/>
      <c r="L755" s="112"/>
      <c r="M755" s="112"/>
      <c r="N755" s="112"/>
      <c r="O755" s="112"/>
      <c r="P755" s="112"/>
      <c r="Q755" s="112"/>
      <c r="R755" s="112"/>
      <c r="S755" s="112"/>
      <c r="T755" s="112"/>
      <c r="U755" s="112"/>
      <c r="V755" s="112"/>
      <c r="W755" s="112"/>
      <c r="X755" s="112"/>
      <c r="Y755" s="112"/>
      <c r="Z755" s="112"/>
      <c r="AA755" s="112"/>
      <c r="AB755" s="112"/>
      <c r="AC755" s="112"/>
      <c r="AD755" s="112"/>
      <c r="AE755" s="112"/>
      <c r="AF755" s="112"/>
      <c r="AG755" s="112"/>
      <c r="AH755" s="112"/>
      <c r="AI755" s="112"/>
      <c r="AJ755" s="112"/>
      <c r="AK755" s="112"/>
      <c r="AL755" s="112"/>
      <c r="AM755" s="106"/>
      <c r="AN755" s="80"/>
    </row>
    <row r="756" spans="3:44" outlineLevel="1">
      <c r="C756" s="97" t="str">
        <f t="shared" si="17"/>
        <v>○</v>
      </c>
      <c r="E756" s="80"/>
      <c r="F756" s="105"/>
      <c r="G756" s="33"/>
      <c r="H756" s="124" t="s">
        <v>322</v>
      </c>
      <c r="I756" s="113"/>
      <c r="J756" s="113"/>
      <c r="K756" s="113"/>
      <c r="L756" s="113"/>
      <c r="M756" s="113"/>
      <c r="N756" s="113"/>
      <c r="O756" s="113"/>
      <c r="P756" s="113"/>
      <c r="Q756" s="113"/>
      <c r="R756" s="113"/>
      <c r="S756" s="113"/>
      <c r="T756" s="113"/>
      <c r="U756" s="113"/>
      <c r="V756" s="113"/>
      <c r="W756" s="113"/>
      <c r="X756" s="113"/>
      <c r="Y756" s="113"/>
      <c r="Z756" s="113"/>
      <c r="AA756" s="113"/>
      <c r="AB756" s="113"/>
      <c r="AC756" s="113"/>
      <c r="AD756" s="113"/>
      <c r="AE756" s="113"/>
      <c r="AF756" s="113"/>
      <c r="AG756" s="113"/>
      <c r="AH756" s="113"/>
      <c r="AI756" s="113"/>
      <c r="AJ756" s="113"/>
      <c r="AK756" s="113"/>
      <c r="AL756" s="114"/>
      <c r="AM756" s="106"/>
      <c r="AN756" s="80"/>
    </row>
    <row r="757" spans="3:44" outlineLevel="1">
      <c r="C757" s="97" t="str">
        <f t="shared" si="17"/>
        <v>○</v>
      </c>
      <c r="E757" s="80"/>
      <c r="F757" s="105"/>
      <c r="G757" s="112"/>
      <c r="H757" s="105"/>
      <c r="I757" s="1188" t="str">
        <f>IF(①入力票!R15="有り",CONCATENATE("福岡地区水道企業団及び構成団体の発注工事で，「",①入力票!D17,"」で「",①入力票!V15,"万円以上」の工事。"),CONCATENATE("福岡地区水道企業団及び構成団体の発注工事で，「",①入力票!D17,"」の工事。"))</f>
        <v>福岡地区水道企業団及び構成団体の発注工事で，「一般土木，管２種」の工事。</v>
      </c>
      <c r="J757" s="1188"/>
      <c r="K757" s="1188"/>
      <c r="L757" s="1188"/>
      <c r="M757" s="1188"/>
      <c r="N757" s="1188"/>
      <c r="O757" s="1188"/>
      <c r="P757" s="1188"/>
      <c r="Q757" s="1188"/>
      <c r="R757" s="1188"/>
      <c r="S757" s="1188"/>
      <c r="T757" s="1188"/>
      <c r="U757" s="1188"/>
      <c r="V757" s="1188"/>
      <c r="W757" s="1188"/>
      <c r="X757" s="1188"/>
      <c r="Y757" s="1188"/>
      <c r="Z757" s="1188"/>
      <c r="AA757" s="1188"/>
      <c r="AB757" s="1188"/>
      <c r="AC757" s="1188"/>
      <c r="AD757" s="1188"/>
      <c r="AE757" s="1188"/>
      <c r="AF757" s="1188"/>
      <c r="AG757" s="1188"/>
      <c r="AH757" s="1188"/>
      <c r="AI757" s="1188"/>
      <c r="AJ757" s="1188"/>
      <c r="AK757" s="1188"/>
      <c r="AL757" s="1189"/>
      <c r="AM757" s="106"/>
      <c r="AN757" s="80"/>
      <c r="AR757" t="s">
        <v>464</v>
      </c>
    </row>
    <row r="758" spans="3:44" outlineLevel="1">
      <c r="C758" s="97" t="str">
        <f t="shared" si="17"/>
        <v>○</v>
      </c>
      <c r="E758" s="80"/>
      <c r="F758" s="105"/>
      <c r="G758" s="112"/>
      <c r="H758" s="125"/>
      <c r="I758" s="1188"/>
      <c r="J758" s="1188"/>
      <c r="K758" s="1188"/>
      <c r="L758" s="1188"/>
      <c r="M758" s="1188"/>
      <c r="N758" s="1188"/>
      <c r="O758" s="1188"/>
      <c r="P758" s="1188"/>
      <c r="Q758" s="1188"/>
      <c r="R758" s="1188"/>
      <c r="S758" s="1188"/>
      <c r="T758" s="1188"/>
      <c r="U758" s="1188"/>
      <c r="V758" s="1188"/>
      <c r="W758" s="1188"/>
      <c r="X758" s="1188"/>
      <c r="Y758" s="1188"/>
      <c r="Z758" s="1188"/>
      <c r="AA758" s="1188"/>
      <c r="AB758" s="1188"/>
      <c r="AC758" s="1188"/>
      <c r="AD758" s="1188"/>
      <c r="AE758" s="1188"/>
      <c r="AF758" s="1188"/>
      <c r="AG758" s="1188"/>
      <c r="AH758" s="1188"/>
      <c r="AI758" s="1188"/>
      <c r="AJ758" s="1188"/>
      <c r="AK758" s="1188"/>
      <c r="AL758" s="1189"/>
      <c r="AM758" s="106"/>
      <c r="AN758" s="80"/>
    </row>
    <row r="759" spans="3:44" outlineLevel="1">
      <c r="C759" s="97" t="str">
        <f t="shared" si="17"/>
        <v>○</v>
      </c>
      <c r="E759" s="80"/>
      <c r="F759" s="105"/>
      <c r="G759" s="112"/>
      <c r="H759" s="125"/>
      <c r="I759" s="1188" t="s">
        <v>323</v>
      </c>
      <c r="J759" s="1188"/>
      <c r="K759" s="1188"/>
      <c r="L759" s="1188"/>
      <c r="M759" s="1188"/>
      <c r="N759" s="1188"/>
      <c r="O759" s="1188"/>
      <c r="P759" s="1188"/>
      <c r="Q759" s="1188"/>
      <c r="R759" s="1188"/>
      <c r="S759" s="1188"/>
      <c r="T759" s="1188"/>
      <c r="U759" s="1188"/>
      <c r="V759" s="1188"/>
      <c r="W759" s="1188"/>
      <c r="X759" s="1188"/>
      <c r="Y759" s="1188"/>
      <c r="Z759" s="1188"/>
      <c r="AA759" s="1188"/>
      <c r="AB759" s="1188"/>
      <c r="AC759" s="1188"/>
      <c r="AD759" s="1188"/>
      <c r="AE759" s="1188"/>
      <c r="AF759" s="1188"/>
      <c r="AG759" s="1188"/>
      <c r="AH759" s="1188"/>
      <c r="AI759" s="1188"/>
      <c r="AJ759" s="1188"/>
      <c r="AK759" s="1188"/>
      <c r="AL759" s="1189"/>
      <c r="AM759" s="106"/>
      <c r="AN759" s="80"/>
    </row>
    <row r="760" spans="3:44" outlineLevel="1">
      <c r="C760" s="97" t="str">
        <f t="shared" si="17"/>
        <v>○</v>
      </c>
      <c r="E760" s="80"/>
      <c r="F760" s="105"/>
      <c r="G760" s="112"/>
      <c r="H760" s="125"/>
      <c r="I760" s="1188"/>
      <c r="J760" s="1188"/>
      <c r="K760" s="1188"/>
      <c r="L760" s="1188"/>
      <c r="M760" s="1188"/>
      <c r="N760" s="1188"/>
      <c r="O760" s="1188"/>
      <c r="P760" s="1188"/>
      <c r="Q760" s="1188"/>
      <c r="R760" s="1188"/>
      <c r="S760" s="1188"/>
      <c r="T760" s="1188"/>
      <c r="U760" s="1188"/>
      <c r="V760" s="1188"/>
      <c r="W760" s="1188"/>
      <c r="X760" s="1188"/>
      <c r="Y760" s="1188"/>
      <c r="Z760" s="1188"/>
      <c r="AA760" s="1188"/>
      <c r="AB760" s="1188"/>
      <c r="AC760" s="1188"/>
      <c r="AD760" s="1188"/>
      <c r="AE760" s="1188"/>
      <c r="AF760" s="1188"/>
      <c r="AG760" s="1188"/>
      <c r="AH760" s="1188"/>
      <c r="AI760" s="1188"/>
      <c r="AJ760" s="1188"/>
      <c r="AK760" s="1188"/>
      <c r="AL760" s="1189"/>
      <c r="AM760" s="106"/>
      <c r="AN760" s="80"/>
    </row>
    <row r="761" spans="3:44" outlineLevel="1">
      <c r="C761" s="97" t="str">
        <f t="shared" si="17"/>
        <v>○</v>
      </c>
      <c r="E761" s="80"/>
      <c r="F761" s="105"/>
      <c r="G761" s="112"/>
      <c r="H761" s="126" t="s">
        <v>324</v>
      </c>
      <c r="I761" s="112"/>
      <c r="J761" s="112"/>
      <c r="K761" s="112"/>
      <c r="L761" s="112"/>
      <c r="M761" s="112"/>
      <c r="N761" s="112"/>
      <c r="O761" s="112"/>
      <c r="P761" s="112"/>
      <c r="Q761" s="112"/>
      <c r="R761" s="112"/>
      <c r="S761" s="112"/>
      <c r="T761" s="112"/>
      <c r="AE761" s="112"/>
      <c r="AF761" s="112"/>
      <c r="AG761" s="112"/>
      <c r="AH761" s="112"/>
      <c r="AI761" s="112"/>
      <c r="AJ761" s="112"/>
      <c r="AK761" s="112"/>
      <c r="AL761" s="127"/>
      <c r="AM761" s="106"/>
      <c r="AN761" s="80"/>
    </row>
    <row r="762" spans="3:44" outlineLevel="1">
      <c r="C762" s="97" t="str">
        <f t="shared" si="17"/>
        <v>○</v>
      </c>
      <c r="E762" s="80"/>
      <c r="F762" s="105"/>
      <c r="G762" s="112"/>
      <c r="H762" s="126"/>
      <c r="I762" s="128"/>
      <c r="J762" s="112"/>
      <c r="K762" s="112"/>
      <c r="L762" s="112"/>
      <c r="M762" s="112"/>
      <c r="N762" s="112"/>
      <c r="O762" s="112"/>
      <c r="P762" s="112"/>
      <c r="Q762" s="112"/>
      <c r="R762" s="112"/>
      <c r="S762" s="112"/>
      <c r="T762" s="112"/>
      <c r="U762" s="112"/>
      <c r="V762" s="112"/>
      <c r="W762" s="112"/>
      <c r="X762" s="112"/>
      <c r="Y762" s="112"/>
      <c r="Z762" s="112"/>
      <c r="AA762" s="112"/>
      <c r="AB762" s="112"/>
      <c r="AC762" s="112"/>
      <c r="AD762" s="112"/>
      <c r="AE762" s="112"/>
      <c r="AF762" s="112"/>
      <c r="AG762" s="112"/>
      <c r="AH762" s="112"/>
      <c r="AI762" s="112"/>
      <c r="AJ762" s="112"/>
      <c r="AK762" s="112"/>
      <c r="AL762" s="127"/>
      <c r="AM762" s="106"/>
      <c r="AN762" s="80"/>
    </row>
    <row r="763" spans="3:44" outlineLevel="1">
      <c r="C763" s="97" t="str">
        <f t="shared" si="17"/>
        <v>○</v>
      </c>
      <c r="E763" s="80"/>
      <c r="F763" s="105"/>
      <c r="G763" s="112"/>
      <c r="H763" s="105"/>
      <c r="I763" s="1187" t="s">
        <v>4</v>
      </c>
      <c r="J763" s="1187"/>
      <c r="K763" s="1187"/>
      <c r="L763" s="1070">
        <f>①入力票!AS7-10</f>
        <v>28</v>
      </c>
      <c r="M763" s="1070"/>
      <c r="N763" s="1187" t="s">
        <v>5</v>
      </c>
      <c r="O763" s="1187"/>
      <c r="P763" s="1037" t="s">
        <v>1037</v>
      </c>
      <c r="Q763" s="1038"/>
      <c r="R763" s="1038"/>
      <c r="S763" s="1038"/>
      <c r="T763" s="1071" t="s">
        <v>325</v>
      </c>
      <c r="U763" s="1071"/>
      <c r="V763" s="1072" t="str">
        <f>CONCATENATE("令和",①入力票!D8,"年",①入力票!F8,"月",①入力票!H8-1,"日")</f>
        <v>令和8年8月27日</v>
      </c>
      <c r="W763" s="1072"/>
      <c r="X763" s="1072"/>
      <c r="Y763" s="1072"/>
      <c r="Z763" s="1072"/>
      <c r="AA763" s="1072"/>
      <c r="AB763" s="1072"/>
      <c r="AC763" s="1072"/>
      <c r="AD763" s="88" t="s">
        <v>326</v>
      </c>
      <c r="AE763" s="88"/>
      <c r="AF763" s="88"/>
      <c r="AG763" s="88"/>
      <c r="AH763" s="88"/>
      <c r="AI763" s="88"/>
      <c r="AJ763" s="88"/>
      <c r="AK763" s="88"/>
      <c r="AL763" s="106"/>
      <c r="AM763" s="106"/>
      <c r="AN763" s="80"/>
      <c r="AR763" t="s">
        <v>464</v>
      </c>
    </row>
    <row r="764" spans="3:44" outlineLevel="1">
      <c r="C764" s="97" t="str">
        <f t="shared" si="17"/>
        <v>○</v>
      </c>
      <c r="E764" s="80"/>
      <c r="F764" s="105"/>
      <c r="G764" s="112"/>
      <c r="H764" s="125"/>
      <c r="I764" s="129" t="s">
        <v>1264</v>
      </c>
      <c r="J764" s="88"/>
      <c r="K764" s="88"/>
      <c r="L764" s="88"/>
      <c r="M764" s="88"/>
      <c r="N764" s="88"/>
      <c r="O764" s="88"/>
      <c r="P764" s="88"/>
      <c r="Q764" s="88"/>
      <c r="R764" s="88"/>
      <c r="S764" s="88"/>
      <c r="T764" s="88"/>
      <c r="U764" s="88"/>
      <c r="V764" s="88"/>
      <c r="W764" s="88"/>
      <c r="X764" s="88"/>
      <c r="Y764" s="88"/>
      <c r="Z764" s="88"/>
      <c r="AA764" s="88"/>
      <c r="AB764" s="88"/>
      <c r="AC764" s="88"/>
      <c r="AD764" s="88"/>
      <c r="AE764" s="88"/>
      <c r="AF764" s="88"/>
      <c r="AG764" s="88"/>
      <c r="AH764" s="88"/>
      <c r="AI764" s="88"/>
      <c r="AJ764" s="88"/>
      <c r="AK764" s="88"/>
      <c r="AL764" s="106"/>
      <c r="AM764" s="106"/>
      <c r="AN764" s="80"/>
    </row>
    <row r="765" spans="3:44" outlineLevel="1">
      <c r="C765" s="97" t="str">
        <f t="shared" si="17"/>
        <v>○</v>
      </c>
      <c r="E765" s="80"/>
      <c r="F765" s="105"/>
      <c r="G765" s="112"/>
      <c r="H765" s="125"/>
      <c r="I765" s="129"/>
      <c r="J765" s="88"/>
      <c r="K765" s="88"/>
      <c r="L765" s="88"/>
      <c r="M765" s="88"/>
      <c r="N765" s="88"/>
      <c r="O765" s="88"/>
      <c r="P765" s="88"/>
      <c r="Q765" s="88"/>
      <c r="R765" s="88"/>
      <c r="S765" s="88"/>
      <c r="T765" s="88"/>
      <c r="U765" s="88"/>
      <c r="V765" s="88"/>
      <c r="W765" s="88"/>
      <c r="X765" s="80"/>
      <c r="Y765" s="80"/>
      <c r="Z765" s="80"/>
      <c r="AA765" s="80"/>
      <c r="AB765" s="80"/>
      <c r="AC765" s="80"/>
      <c r="AD765" s="80"/>
      <c r="AE765" s="80"/>
      <c r="AF765" s="80"/>
      <c r="AG765" s="80"/>
      <c r="AH765" s="80"/>
      <c r="AI765" s="80"/>
      <c r="AJ765" s="80"/>
      <c r="AK765" s="80"/>
      <c r="AL765" s="106"/>
      <c r="AM765" s="106"/>
      <c r="AN765" s="80"/>
    </row>
    <row r="766" spans="3:44" outlineLevel="1">
      <c r="C766" s="97" t="str">
        <f t="shared" si="17"/>
        <v>○</v>
      </c>
      <c r="E766" s="80"/>
      <c r="F766" s="105"/>
      <c r="G766" s="112"/>
      <c r="H766" s="125"/>
      <c r="I766" s="129"/>
      <c r="J766" s="1186"/>
      <c r="K766" s="1186"/>
      <c r="L766" s="1186"/>
      <c r="M766" s="1186"/>
      <c r="N766" s="1186"/>
      <c r="O766" s="1186"/>
      <c r="P766" s="1186"/>
      <c r="Q766" s="1186"/>
      <c r="R766" s="1186"/>
      <c r="S766" s="1186"/>
      <c r="T766" s="1186"/>
      <c r="U766" s="1186"/>
      <c r="V766" s="1186"/>
      <c r="W766" s="1186"/>
      <c r="X766" s="1186"/>
      <c r="Y766" s="1186"/>
      <c r="Z766" s="1186"/>
      <c r="AA766" s="1186"/>
      <c r="AB766" s="1186"/>
      <c r="AC766" s="1186"/>
      <c r="AD766" s="1186"/>
      <c r="AE766" s="1186"/>
      <c r="AF766" s="1186"/>
      <c r="AG766" s="1186"/>
      <c r="AH766" s="1186"/>
      <c r="AI766" s="1186"/>
      <c r="AJ766" s="1186"/>
      <c r="AK766" s="80"/>
      <c r="AL766" s="106"/>
      <c r="AM766" s="106"/>
      <c r="AN766" s="80"/>
    </row>
    <row r="767" spans="3:44" outlineLevel="1">
      <c r="C767" s="97" t="str">
        <f t="shared" si="17"/>
        <v>○</v>
      </c>
      <c r="E767" s="80"/>
      <c r="F767" s="105"/>
      <c r="G767" s="112"/>
      <c r="H767" s="125"/>
      <c r="I767" s="129"/>
      <c r="J767" s="1186"/>
      <c r="K767" s="1186"/>
      <c r="L767" s="1186"/>
      <c r="M767" s="1186"/>
      <c r="N767" s="1186"/>
      <c r="O767" s="1186"/>
      <c r="P767" s="1186"/>
      <c r="Q767" s="1186"/>
      <c r="R767" s="1186"/>
      <c r="S767" s="1186"/>
      <c r="T767" s="1186"/>
      <c r="U767" s="1186"/>
      <c r="V767" s="1186"/>
      <c r="W767" s="1186"/>
      <c r="X767" s="1186"/>
      <c r="Y767" s="1186"/>
      <c r="Z767" s="1186"/>
      <c r="AA767" s="1186"/>
      <c r="AB767" s="1186"/>
      <c r="AC767" s="1186"/>
      <c r="AD767" s="1186"/>
      <c r="AE767" s="1186"/>
      <c r="AF767" s="1186"/>
      <c r="AG767" s="1186"/>
      <c r="AH767" s="1186"/>
      <c r="AI767" s="1186"/>
      <c r="AJ767" s="1186"/>
      <c r="AK767" s="130"/>
      <c r="AL767" s="106"/>
      <c r="AM767" s="106"/>
      <c r="AN767" s="80"/>
    </row>
    <row r="768" spans="3:44" outlineLevel="1">
      <c r="C768" s="97" t="str">
        <f t="shared" si="17"/>
        <v>○</v>
      </c>
      <c r="E768" s="80"/>
      <c r="F768" s="105"/>
      <c r="G768" s="112"/>
      <c r="H768" s="131"/>
      <c r="I768" s="108"/>
      <c r="J768" s="108"/>
      <c r="K768" s="108"/>
      <c r="L768" s="108"/>
      <c r="M768" s="108"/>
      <c r="N768" s="108"/>
      <c r="O768" s="108"/>
      <c r="P768" s="108"/>
      <c r="Q768" s="108"/>
      <c r="R768" s="108"/>
      <c r="S768" s="108"/>
      <c r="T768" s="108"/>
      <c r="U768" s="108"/>
      <c r="V768" s="108"/>
      <c r="W768" s="108"/>
      <c r="X768" s="108"/>
      <c r="Y768" s="108"/>
      <c r="Z768" s="108"/>
      <c r="AA768" s="108"/>
      <c r="AB768" s="108"/>
      <c r="AC768" s="108"/>
      <c r="AD768" s="108"/>
      <c r="AE768" s="108"/>
      <c r="AF768" s="108"/>
      <c r="AG768" s="108"/>
      <c r="AH768" s="108"/>
      <c r="AI768" s="108"/>
      <c r="AJ768" s="108"/>
      <c r="AK768" s="108"/>
      <c r="AL768" s="109"/>
      <c r="AM768" s="106"/>
      <c r="AN768" s="80"/>
    </row>
    <row r="769" spans="3:40" outlineLevel="1">
      <c r="C769" s="97" t="str">
        <f t="shared" si="17"/>
        <v>○</v>
      </c>
      <c r="E769" s="80"/>
      <c r="F769" s="105"/>
      <c r="G769" s="80"/>
      <c r="H769" s="88"/>
      <c r="I769" s="88"/>
      <c r="J769" s="88"/>
      <c r="K769" s="88"/>
      <c r="L769" s="88"/>
      <c r="M769" s="88"/>
      <c r="N769" s="88"/>
      <c r="O769" s="88"/>
      <c r="P769" s="88"/>
      <c r="Q769" s="88"/>
      <c r="R769" s="88"/>
      <c r="S769" s="88"/>
      <c r="T769" s="88"/>
      <c r="U769" s="88"/>
      <c r="V769" s="88"/>
      <c r="W769" s="88"/>
      <c r="X769" s="88"/>
      <c r="Y769" s="88"/>
      <c r="Z769" s="88"/>
      <c r="AA769" s="88"/>
      <c r="AB769" s="88"/>
      <c r="AC769" s="88"/>
      <c r="AD769" s="88"/>
      <c r="AE769" s="88"/>
      <c r="AF769" s="88"/>
      <c r="AG769" s="88"/>
      <c r="AH769" s="88"/>
      <c r="AI769" s="88"/>
      <c r="AJ769" s="88"/>
      <c r="AK769" s="88"/>
      <c r="AL769" s="88"/>
      <c r="AM769" s="106"/>
      <c r="AN769" s="80"/>
    </row>
    <row r="770" spans="3:40" outlineLevel="1">
      <c r="C770" s="97" t="str">
        <f t="shared" si="17"/>
        <v>○</v>
      </c>
      <c r="E770" s="80"/>
      <c r="F770" s="105"/>
      <c r="G770" s="33" t="s">
        <v>285</v>
      </c>
      <c r="H770" s="112"/>
      <c r="I770" s="112"/>
      <c r="J770" s="112"/>
      <c r="K770" s="112"/>
      <c r="L770" s="112"/>
      <c r="M770" s="112"/>
      <c r="N770" s="112"/>
      <c r="O770" s="112"/>
      <c r="P770" s="112"/>
      <c r="Q770" s="112"/>
      <c r="R770" s="112"/>
      <c r="S770" s="112"/>
      <c r="T770" s="112"/>
      <c r="U770" s="112"/>
      <c r="V770" s="112"/>
      <c r="W770" s="112"/>
      <c r="X770" s="112"/>
      <c r="Y770" s="112"/>
      <c r="Z770" s="112"/>
      <c r="AA770" s="112"/>
      <c r="AB770" s="112"/>
      <c r="AC770" s="112"/>
      <c r="AD770" s="112"/>
      <c r="AE770" s="112"/>
      <c r="AF770" s="112"/>
      <c r="AG770" s="112"/>
      <c r="AH770" s="112"/>
      <c r="AI770" s="112"/>
      <c r="AJ770" s="112"/>
      <c r="AK770" s="112"/>
      <c r="AL770" s="112"/>
      <c r="AM770" s="106"/>
      <c r="AN770" s="80"/>
    </row>
    <row r="771" spans="3:40" outlineLevel="1">
      <c r="C771" s="97" t="str">
        <f t="shared" si="17"/>
        <v>○</v>
      </c>
      <c r="E771" s="80"/>
      <c r="F771" s="105"/>
      <c r="G771" s="112"/>
      <c r="H771" s="1017" t="s">
        <v>327</v>
      </c>
      <c r="I771" s="1018"/>
      <c r="J771" s="1018"/>
      <c r="K771" s="1018"/>
      <c r="L771" s="1018"/>
      <c r="M771" s="1018"/>
      <c r="N771" s="1018"/>
      <c r="O771" s="1018"/>
      <c r="P771" s="1018"/>
      <c r="Q771" s="1018"/>
      <c r="R771" s="1018"/>
      <c r="S771" s="1018"/>
      <c r="T771" s="1018"/>
      <c r="U771" s="1018"/>
      <c r="V771" s="1018"/>
      <c r="W771" s="1018"/>
      <c r="X771" s="1018"/>
      <c r="Y771" s="1018"/>
      <c r="Z771" s="1018"/>
      <c r="AA771" s="1018"/>
      <c r="AB771" s="1018"/>
      <c r="AC771" s="1018"/>
      <c r="AD771" s="1018"/>
      <c r="AE771" s="1018"/>
      <c r="AF771" s="1018"/>
      <c r="AG771" s="1018"/>
      <c r="AH771" s="1018"/>
      <c r="AI771" s="1018"/>
      <c r="AJ771" s="1018"/>
      <c r="AK771" s="1018"/>
      <c r="AL771" s="1019"/>
      <c r="AM771" s="106"/>
      <c r="AN771" s="80"/>
    </row>
    <row r="772" spans="3:40" outlineLevel="1">
      <c r="C772" s="97" t="str">
        <f t="shared" si="17"/>
        <v>○</v>
      </c>
      <c r="E772" s="80"/>
      <c r="F772" s="105"/>
      <c r="G772" s="112"/>
      <c r="H772" s="1020"/>
      <c r="I772" s="1021"/>
      <c r="J772" s="1021"/>
      <c r="K772" s="1021"/>
      <c r="L772" s="1021"/>
      <c r="M772" s="1021"/>
      <c r="N772" s="1021"/>
      <c r="O772" s="1021"/>
      <c r="P772" s="1021"/>
      <c r="Q772" s="1021"/>
      <c r="R772" s="1021"/>
      <c r="S772" s="1021"/>
      <c r="T772" s="1021"/>
      <c r="U772" s="1021"/>
      <c r="V772" s="1021"/>
      <c r="W772" s="1021"/>
      <c r="X772" s="1021"/>
      <c r="Y772" s="1021"/>
      <c r="Z772" s="1021"/>
      <c r="AA772" s="1021"/>
      <c r="AB772" s="1021"/>
      <c r="AC772" s="1021"/>
      <c r="AD772" s="1021"/>
      <c r="AE772" s="1021"/>
      <c r="AF772" s="1021"/>
      <c r="AG772" s="1021"/>
      <c r="AH772" s="1021"/>
      <c r="AI772" s="1021"/>
      <c r="AJ772" s="1021"/>
      <c r="AK772" s="1021"/>
      <c r="AL772" s="1022"/>
      <c r="AM772" s="106"/>
      <c r="AN772" s="80"/>
    </row>
    <row r="773" spans="3:40" outlineLevel="1">
      <c r="C773" s="97" t="str">
        <f t="shared" si="17"/>
        <v>○</v>
      </c>
      <c r="E773" s="80"/>
      <c r="F773" s="105"/>
      <c r="G773" s="112"/>
      <c r="H773" s="1020"/>
      <c r="I773" s="1021"/>
      <c r="J773" s="1021"/>
      <c r="K773" s="1021"/>
      <c r="L773" s="1021"/>
      <c r="M773" s="1021"/>
      <c r="N773" s="1021"/>
      <c r="O773" s="1021"/>
      <c r="P773" s="1021"/>
      <c r="Q773" s="1021"/>
      <c r="R773" s="1021"/>
      <c r="S773" s="1021"/>
      <c r="T773" s="1021"/>
      <c r="U773" s="1021"/>
      <c r="V773" s="1021"/>
      <c r="W773" s="1021"/>
      <c r="X773" s="1021"/>
      <c r="Y773" s="1021"/>
      <c r="Z773" s="1021"/>
      <c r="AA773" s="1021"/>
      <c r="AB773" s="1021"/>
      <c r="AC773" s="1021"/>
      <c r="AD773" s="1021"/>
      <c r="AE773" s="1021"/>
      <c r="AF773" s="1021"/>
      <c r="AG773" s="1021"/>
      <c r="AH773" s="1021"/>
      <c r="AI773" s="1021"/>
      <c r="AJ773" s="1021"/>
      <c r="AK773" s="1021"/>
      <c r="AL773" s="1022"/>
      <c r="AM773" s="106"/>
      <c r="AN773" s="80"/>
    </row>
    <row r="774" spans="3:40" outlineLevel="1">
      <c r="C774" s="97" t="str">
        <f t="shared" si="17"/>
        <v>○</v>
      </c>
      <c r="E774" s="80"/>
      <c r="F774" s="105"/>
      <c r="G774" s="112"/>
      <c r="H774" s="1020"/>
      <c r="I774" s="1021"/>
      <c r="J774" s="1021"/>
      <c r="K774" s="1021"/>
      <c r="L774" s="1021"/>
      <c r="M774" s="1021"/>
      <c r="N774" s="1021"/>
      <c r="O774" s="1021"/>
      <c r="P774" s="1021"/>
      <c r="Q774" s="1021"/>
      <c r="R774" s="1021"/>
      <c r="S774" s="1021"/>
      <c r="T774" s="1021"/>
      <c r="U774" s="1021"/>
      <c r="V774" s="1021"/>
      <c r="W774" s="1021"/>
      <c r="X774" s="1021"/>
      <c r="Y774" s="1021"/>
      <c r="Z774" s="1021"/>
      <c r="AA774" s="1021"/>
      <c r="AB774" s="1021"/>
      <c r="AC774" s="1021"/>
      <c r="AD774" s="1021"/>
      <c r="AE774" s="1021"/>
      <c r="AF774" s="1021"/>
      <c r="AG774" s="1021"/>
      <c r="AH774" s="1021"/>
      <c r="AI774" s="1021"/>
      <c r="AJ774" s="1021"/>
      <c r="AK774" s="1021"/>
      <c r="AL774" s="1022"/>
      <c r="AM774" s="106"/>
      <c r="AN774" s="80"/>
    </row>
    <row r="775" spans="3:40" outlineLevel="1">
      <c r="C775" s="97" t="str">
        <f t="shared" si="17"/>
        <v>○</v>
      </c>
      <c r="E775" s="80"/>
      <c r="F775" s="105"/>
      <c r="G775" s="112"/>
      <c r="H775" s="1023"/>
      <c r="I775" s="1024"/>
      <c r="J775" s="1024"/>
      <c r="K775" s="1024"/>
      <c r="L775" s="1024"/>
      <c r="M775" s="1024"/>
      <c r="N775" s="1024"/>
      <c r="O775" s="1024"/>
      <c r="P775" s="1024"/>
      <c r="Q775" s="1024"/>
      <c r="R775" s="1024"/>
      <c r="S775" s="1024"/>
      <c r="T775" s="1024"/>
      <c r="U775" s="1024"/>
      <c r="V775" s="1024"/>
      <c r="W775" s="1024"/>
      <c r="X775" s="1024"/>
      <c r="Y775" s="1024"/>
      <c r="Z775" s="1024"/>
      <c r="AA775" s="1024"/>
      <c r="AB775" s="1024"/>
      <c r="AC775" s="1024"/>
      <c r="AD775" s="1024"/>
      <c r="AE775" s="1024"/>
      <c r="AF775" s="1024"/>
      <c r="AG775" s="1024"/>
      <c r="AH775" s="1024"/>
      <c r="AI775" s="1024"/>
      <c r="AJ775" s="1024"/>
      <c r="AK775" s="1024"/>
      <c r="AL775" s="1025"/>
      <c r="AM775" s="106"/>
      <c r="AN775" s="80"/>
    </row>
    <row r="776" spans="3:40" outlineLevel="1">
      <c r="C776" s="97" t="str">
        <f t="shared" si="17"/>
        <v>○</v>
      </c>
      <c r="E776" s="80"/>
      <c r="F776" s="105"/>
      <c r="G776" s="88"/>
      <c r="H776" s="88"/>
      <c r="I776" s="88"/>
      <c r="J776" s="88"/>
      <c r="K776" s="88"/>
      <c r="L776" s="88"/>
      <c r="M776" s="88"/>
      <c r="N776" s="88"/>
      <c r="O776" s="88"/>
      <c r="P776" s="88"/>
      <c r="Q776" s="88"/>
      <c r="R776" s="88"/>
      <c r="S776" s="88"/>
      <c r="T776" s="88"/>
      <c r="U776" s="88"/>
      <c r="V776" s="88"/>
      <c r="W776" s="88"/>
      <c r="X776" s="88"/>
      <c r="Y776" s="88"/>
      <c r="Z776" s="88"/>
      <c r="AA776" s="88"/>
      <c r="AB776" s="88"/>
      <c r="AC776" s="88"/>
      <c r="AD776" s="88"/>
      <c r="AE776" s="88"/>
      <c r="AF776" s="88"/>
      <c r="AG776" s="88"/>
      <c r="AH776" s="88"/>
      <c r="AI776" s="88"/>
      <c r="AJ776" s="88"/>
      <c r="AK776" s="88"/>
      <c r="AL776" s="88"/>
      <c r="AM776" s="106"/>
      <c r="AN776" s="80"/>
    </row>
    <row r="777" spans="3:40" outlineLevel="1">
      <c r="C777" s="97" t="str">
        <f t="shared" si="17"/>
        <v>○</v>
      </c>
      <c r="E777" s="80"/>
      <c r="F777" s="105"/>
      <c r="G777" s="33" t="s">
        <v>287</v>
      </c>
      <c r="H777" s="88"/>
      <c r="I777" s="117"/>
      <c r="J777" s="117"/>
      <c r="K777" s="117"/>
      <c r="L777" s="117"/>
      <c r="M777" s="117"/>
      <c r="N777" s="117"/>
      <c r="O777" s="117"/>
      <c r="P777" s="117"/>
      <c r="Q777" s="117"/>
      <c r="R777" s="117"/>
      <c r="S777" s="117"/>
      <c r="T777" s="117"/>
      <c r="U777" s="117"/>
      <c r="V777" s="117"/>
      <c r="W777" s="117"/>
      <c r="X777" s="117"/>
      <c r="Y777" s="117"/>
      <c r="Z777" s="117"/>
      <c r="AA777" s="117"/>
      <c r="AB777" s="117"/>
      <c r="AC777" s="117"/>
      <c r="AD777" s="117"/>
      <c r="AE777" s="117"/>
      <c r="AF777" s="117"/>
      <c r="AG777" s="117"/>
      <c r="AH777" s="117"/>
      <c r="AI777" s="117"/>
      <c r="AJ777" s="117"/>
      <c r="AK777" s="117"/>
      <c r="AL777" s="117"/>
      <c r="AM777" s="106"/>
      <c r="AN777" s="80"/>
    </row>
    <row r="778" spans="3:40" outlineLevel="1">
      <c r="C778" s="97" t="str">
        <f t="shared" si="17"/>
        <v>○</v>
      </c>
      <c r="E778" s="80"/>
      <c r="F778" s="105"/>
      <c r="G778" s="33"/>
      <c r="H778" s="124" t="s">
        <v>288</v>
      </c>
      <c r="I778" s="113"/>
      <c r="J778" s="113"/>
      <c r="K778" s="113"/>
      <c r="L778" s="113"/>
      <c r="M778" s="113"/>
      <c r="N778" s="113"/>
      <c r="O778" s="113"/>
      <c r="P778" s="113"/>
      <c r="Q778" s="113"/>
      <c r="R778" s="113"/>
      <c r="S778" s="113"/>
      <c r="T778" s="113"/>
      <c r="U778" s="113"/>
      <c r="V778" s="113"/>
      <c r="W778" s="113"/>
      <c r="X778" s="113"/>
      <c r="Y778" s="113"/>
      <c r="Z778" s="113"/>
      <c r="AA778" s="113"/>
      <c r="AB778" s="113"/>
      <c r="AC778" s="113"/>
      <c r="AD778" s="113"/>
      <c r="AE778" s="113"/>
      <c r="AF778" s="113"/>
      <c r="AG778" s="113"/>
      <c r="AH778" s="113"/>
      <c r="AI778" s="113"/>
      <c r="AJ778" s="113"/>
      <c r="AK778" s="113"/>
      <c r="AL778" s="114"/>
      <c r="AM778" s="106"/>
      <c r="AN778" s="80"/>
    </row>
    <row r="779" spans="3:40" outlineLevel="1">
      <c r="C779" s="97" t="str">
        <f t="shared" ref="C779:C812" si="18">C$746</f>
        <v>○</v>
      </c>
      <c r="E779" s="80"/>
      <c r="F779" s="105"/>
      <c r="G779" s="112"/>
      <c r="H779" s="105"/>
      <c r="I779" s="1021" t="s">
        <v>328</v>
      </c>
      <c r="J779" s="1021"/>
      <c r="K779" s="1021"/>
      <c r="L779" s="1021"/>
      <c r="M779" s="1021"/>
      <c r="N779" s="1021"/>
      <c r="O779" s="1021"/>
      <c r="P779" s="1021"/>
      <c r="Q779" s="1021"/>
      <c r="R779" s="1021"/>
      <c r="S779" s="1021"/>
      <c r="T779" s="1021"/>
      <c r="U779" s="1021"/>
      <c r="V779" s="1021"/>
      <c r="W779" s="1021"/>
      <c r="X779" s="1021"/>
      <c r="Y779" s="1021"/>
      <c r="Z779" s="1021"/>
      <c r="AA779" s="1021"/>
      <c r="AB779" s="1021"/>
      <c r="AC779" s="1021"/>
      <c r="AD779" s="1021"/>
      <c r="AE779" s="1021"/>
      <c r="AF779" s="1021"/>
      <c r="AG779" s="1021"/>
      <c r="AH779" s="1021"/>
      <c r="AI779" s="1021"/>
      <c r="AJ779" s="1021"/>
      <c r="AK779" s="1021"/>
      <c r="AL779" s="1022"/>
      <c r="AM779" s="106"/>
      <c r="AN779" s="80"/>
    </row>
    <row r="780" spans="3:40" outlineLevel="1">
      <c r="C780" s="97" t="str">
        <f t="shared" si="18"/>
        <v>○</v>
      </c>
      <c r="E780" s="80"/>
      <c r="F780" s="105"/>
      <c r="G780" s="112"/>
      <c r="H780" s="125"/>
      <c r="I780" s="1021"/>
      <c r="J780" s="1021"/>
      <c r="K780" s="1021"/>
      <c r="L780" s="1021"/>
      <c r="M780" s="1021"/>
      <c r="N780" s="1021"/>
      <c r="O780" s="1021"/>
      <c r="P780" s="1021"/>
      <c r="Q780" s="1021"/>
      <c r="R780" s="1021"/>
      <c r="S780" s="1021"/>
      <c r="T780" s="1021"/>
      <c r="U780" s="1021"/>
      <c r="V780" s="1021"/>
      <c r="W780" s="1021"/>
      <c r="X780" s="1021"/>
      <c r="Y780" s="1021"/>
      <c r="Z780" s="1021"/>
      <c r="AA780" s="1021"/>
      <c r="AB780" s="1021"/>
      <c r="AC780" s="1021"/>
      <c r="AD780" s="1021"/>
      <c r="AE780" s="1021"/>
      <c r="AF780" s="1021"/>
      <c r="AG780" s="1021"/>
      <c r="AH780" s="1021"/>
      <c r="AI780" s="1021"/>
      <c r="AJ780" s="1021"/>
      <c r="AK780" s="1021"/>
      <c r="AL780" s="1022"/>
      <c r="AM780" s="106"/>
      <c r="AN780" s="80"/>
    </row>
    <row r="781" spans="3:40" outlineLevel="1">
      <c r="C781" s="97" t="str">
        <f t="shared" si="18"/>
        <v>○</v>
      </c>
      <c r="E781" s="80"/>
      <c r="F781" s="105"/>
      <c r="G781" s="112"/>
      <c r="H781" s="125"/>
      <c r="I781" s="1021"/>
      <c r="J781" s="1021"/>
      <c r="K781" s="1021"/>
      <c r="L781" s="1021"/>
      <c r="M781" s="1021"/>
      <c r="N781" s="1021"/>
      <c r="O781" s="1021"/>
      <c r="P781" s="1021"/>
      <c r="Q781" s="1021"/>
      <c r="R781" s="1021"/>
      <c r="S781" s="1021"/>
      <c r="T781" s="1021"/>
      <c r="U781" s="1021"/>
      <c r="V781" s="1021"/>
      <c r="W781" s="1021"/>
      <c r="X781" s="1021"/>
      <c r="Y781" s="1021"/>
      <c r="Z781" s="1021"/>
      <c r="AA781" s="1021"/>
      <c r="AB781" s="1021"/>
      <c r="AC781" s="1021"/>
      <c r="AD781" s="1021"/>
      <c r="AE781" s="1021"/>
      <c r="AF781" s="1021"/>
      <c r="AG781" s="1021"/>
      <c r="AH781" s="1021"/>
      <c r="AI781" s="1021"/>
      <c r="AJ781" s="1021"/>
      <c r="AK781" s="1021"/>
      <c r="AL781" s="1022"/>
      <c r="AM781" s="106"/>
      <c r="AN781" s="80"/>
    </row>
    <row r="782" spans="3:40" outlineLevel="1">
      <c r="C782" s="97" t="str">
        <f t="shared" si="18"/>
        <v>○</v>
      </c>
      <c r="E782" s="80"/>
      <c r="F782" s="105"/>
      <c r="G782" s="88"/>
      <c r="H782" s="126" t="s">
        <v>289</v>
      </c>
      <c r="I782" s="111"/>
      <c r="J782" s="111"/>
      <c r="K782" s="111"/>
      <c r="L782" s="111"/>
      <c r="M782" s="111"/>
      <c r="N782" s="111"/>
      <c r="O782" s="111"/>
      <c r="P782" s="111"/>
      <c r="Q782" s="111"/>
      <c r="R782" s="111"/>
      <c r="S782" s="111"/>
      <c r="T782" s="111"/>
      <c r="U782" s="111"/>
      <c r="V782" s="111"/>
      <c r="W782" s="111"/>
      <c r="X782" s="111"/>
      <c r="Y782" s="111"/>
      <c r="Z782" s="111"/>
      <c r="AA782" s="111"/>
      <c r="AB782" s="111"/>
      <c r="AC782" s="111"/>
      <c r="AD782" s="111"/>
      <c r="AE782" s="111"/>
      <c r="AF782" s="111"/>
      <c r="AG782" s="111"/>
      <c r="AH782" s="111"/>
      <c r="AI782" s="111"/>
      <c r="AJ782" s="111"/>
      <c r="AK782" s="111"/>
      <c r="AL782" s="116"/>
      <c r="AM782" s="106"/>
      <c r="AN782" s="80"/>
    </row>
    <row r="783" spans="3:40" outlineLevel="1">
      <c r="C783" s="97" t="str">
        <f t="shared" si="18"/>
        <v>○</v>
      </c>
      <c r="E783" s="80"/>
      <c r="F783" s="105"/>
      <c r="G783" s="88"/>
      <c r="H783" s="115"/>
      <c r="I783" s="1027" t="s">
        <v>1151</v>
      </c>
      <c r="J783" s="1027"/>
      <c r="K783" s="1027"/>
      <c r="L783" s="1027"/>
      <c r="M783" s="1027"/>
      <c r="N783" s="1027"/>
      <c r="O783" s="1027"/>
      <c r="P783" s="1027"/>
      <c r="Q783" s="1027"/>
      <c r="R783" s="1027"/>
      <c r="S783" s="1027"/>
      <c r="T783" s="1027"/>
      <c r="U783" s="1027"/>
      <c r="V783" s="1027"/>
      <c r="W783" s="1028" t="s">
        <v>330</v>
      </c>
      <c r="X783" s="1027"/>
      <c r="Y783" s="1027"/>
      <c r="Z783" s="1027"/>
      <c r="AA783" s="1027"/>
      <c r="AB783" s="1027"/>
      <c r="AC783" s="1027"/>
      <c r="AD783" s="1027"/>
      <c r="AE783" s="1027"/>
      <c r="AF783" s="1027"/>
      <c r="AG783" s="1027"/>
      <c r="AH783" s="1027"/>
      <c r="AI783" s="1027"/>
      <c r="AJ783" s="1027"/>
      <c r="AK783" s="111"/>
      <c r="AL783" s="116"/>
      <c r="AM783" s="106"/>
      <c r="AN783" s="80"/>
    </row>
    <row r="784" spans="3:40" outlineLevel="1">
      <c r="C784" s="97" t="str">
        <f t="shared" si="18"/>
        <v>○</v>
      </c>
      <c r="E784" s="80"/>
      <c r="F784" s="105"/>
      <c r="G784" s="88"/>
      <c r="H784" s="115"/>
      <c r="I784" s="1062" t="s">
        <v>1282</v>
      </c>
      <c r="J784" s="1063"/>
      <c r="K784" s="1063"/>
      <c r="L784" s="1063"/>
      <c r="M784" s="1063"/>
      <c r="N784" s="1063"/>
      <c r="O784" s="1063"/>
      <c r="P784" s="1063"/>
      <c r="Q784" s="1063"/>
      <c r="R784" s="1063"/>
      <c r="S784" s="1063"/>
      <c r="T784" s="1063"/>
      <c r="U784" s="1063"/>
      <c r="V784" s="1064"/>
      <c r="W784" s="1062" t="s">
        <v>331</v>
      </c>
      <c r="X784" s="1063"/>
      <c r="Y784" s="1063"/>
      <c r="Z784" s="1063"/>
      <c r="AA784" s="1063"/>
      <c r="AB784" s="1063"/>
      <c r="AC784" s="1063"/>
      <c r="AD784" s="1063"/>
      <c r="AE784" s="1063"/>
      <c r="AF784" s="1063"/>
      <c r="AG784" s="1063"/>
      <c r="AH784" s="1063"/>
      <c r="AI784" s="1063"/>
      <c r="AJ784" s="1064"/>
      <c r="AK784" s="787"/>
      <c r="AL784" s="116"/>
      <c r="AM784" s="106"/>
      <c r="AN784" s="80"/>
    </row>
    <row r="785" spans="3:44" ht="13.5" customHeight="1" outlineLevel="1">
      <c r="C785" s="97" t="str">
        <f t="shared" si="18"/>
        <v>○</v>
      </c>
      <c r="E785" s="80"/>
      <c r="F785" s="105"/>
      <c r="G785" s="88"/>
      <c r="H785" s="115"/>
      <c r="I785" s="1172" t="s">
        <v>1283</v>
      </c>
      <c r="J785" s="1173"/>
      <c r="K785" s="1173"/>
      <c r="L785" s="1173"/>
      <c r="M785" s="1173"/>
      <c r="N785" s="1173"/>
      <c r="O785" s="1173"/>
      <c r="P785" s="1173"/>
      <c r="Q785" s="1173"/>
      <c r="R785" s="1173"/>
      <c r="S785" s="1173"/>
      <c r="T785" s="1173"/>
      <c r="U785" s="1173"/>
      <c r="V785" s="1174"/>
      <c r="W785" s="1178" t="s">
        <v>332</v>
      </c>
      <c r="X785" s="1179"/>
      <c r="Y785" s="1179"/>
      <c r="Z785" s="1179"/>
      <c r="AA785" s="1179"/>
      <c r="AB785" s="1179"/>
      <c r="AC785" s="1179"/>
      <c r="AD785" s="1179"/>
      <c r="AE785" s="1179"/>
      <c r="AF785" s="1179"/>
      <c r="AG785" s="1179"/>
      <c r="AH785" s="1179"/>
      <c r="AI785" s="1179"/>
      <c r="AJ785" s="1180"/>
      <c r="AK785" s="787"/>
      <c r="AL785" s="116"/>
      <c r="AM785" s="106"/>
      <c r="AN785" s="80"/>
    </row>
    <row r="786" spans="3:44" ht="26.25" customHeight="1" outlineLevel="1">
      <c r="C786" s="97" t="str">
        <f t="shared" si="18"/>
        <v>○</v>
      </c>
      <c r="E786" s="80"/>
      <c r="F786" s="105"/>
      <c r="G786" s="88"/>
      <c r="H786" s="115"/>
      <c r="I786" s="1175"/>
      <c r="J786" s="1176"/>
      <c r="K786" s="1176"/>
      <c r="L786" s="1176"/>
      <c r="M786" s="1176"/>
      <c r="N786" s="1176"/>
      <c r="O786" s="1176"/>
      <c r="P786" s="1176"/>
      <c r="Q786" s="1176"/>
      <c r="R786" s="1176"/>
      <c r="S786" s="1176"/>
      <c r="T786" s="1176"/>
      <c r="U786" s="1176"/>
      <c r="V786" s="1177"/>
      <c r="W786" s="1023" t="s">
        <v>1293</v>
      </c>
      <c r="X786" s="1181"/>
      <c r="Y786" s="1181"/>
      <c r="Z786" s="1181"/>
      <c r="AA786" s="1181"/>
      <c r="AB786" s="1181"/>
      <c r="AC786" s="1181"/>
      <c r="AD786" s="1181"/>
      <c r="AE786" s="1181"/>
      <c r="AF786" s="1181"/>
      <c r="AG786" s="1181"/>
      <c r="AH786" s="1181"/>
      <c r="AI786" s="1181"/>
      <c r="AJ786" s="1182"/>
      <c r="AK786" s="787"/>
      <c r="AL786" s="116"/>
      <c r="AM786" s="106"/>
      <c r="AN786" s="80"/>
    </row>
    <row r="787" spans="3:44" ht="13.5" customHeight="1" outlineLevel="1">
      <c r="C787" s="97" t="str">
        <f t="shared" si="18"/>
        <v>○</v>
      </c>
      <c r="E787" s="80"/>
      <c r="F787" s="105"/>
      <c r="G787" s="88"/>
      <c r="H787" s="115"/>
      <c r="I787" s="1183" t="s">
        <v>333</v>
      </c>
      <c r="J787" s="1184"/>
      <c r="K787" s="1184"/>
      <c r="L787" s="1184"/>
      <c r="M787" s="1184"/>
      <c r="N787" s="1184"/>
      <c r="O787" s="1184"/>
      <c r="P787" s="1184"/>
      <c r="Q787" s="1184"/>
      <c r="R787" s="1184"/>
      <c r="S787" s="1184"/>
      <c r="T787" s="1184"/>
      <c r="U787" s="1184"/>
      <c r="V787" s="1185"/>
      <c r="W787" s="1062" t="s">
        <v>334</v>
      </c>
      <c r="X787" s="1063"/>
      <c r="Y787" s="1063"/>
      <c r="Z787" s="1063"/>
      <c r="AA787" s="1063"/>
      <c r="AB787" s="1063"/>
      <c r="AC787" s="1063"/>
      <c r="AD787" s="1063"/>
      <c r="AE787" s="1063"/>
      <c r="AF787" s="1063"/>
      <c r="AG787" s="1063"/>
      <c r="AH787" s="1063"/>
      <c r="AI787" s="1063"/>
      <c r="AJ787" s="1064"/>
      <c r="AK787" s="787"/>
      <c r="AL787" s="116"/>
      <c r="AM787" s="106"/>
      <c r="AN787" s="80"/>
    </row>
    <row r="788" spans="3:44" ht="13.5" customHeight="1" outlineLevel="1">
      <c r="C788" s="97" t="str">
        <f t="shared" si="18"/>
        <v>○</v>
      </c>
      <c r="E788" s="80"/>
      <c r="F788" s="105"/>
      <c r="G788" s="88"/>
      <c r="H788" s="115"/>
      <c r="I788" s="122" t="s">
        <v>335</v>
      </c>
      <c r="J788" s="132"/>
      <c r="K788" s="132"/>
      <c r="L788" s="132"/>
      <c r="M788" s="132"/>
      <c r="N788" s="132"/>
      <c r="O788" s="132"/>
      <c r="P788" s="132"/>
      <c r="Q788" s="132"/>
      <c r="R788" s="132"/>
      <c r="S788" s="132"/>
      <c r="T788" s="132"/>
      <c r="U788" s="132"/>
      <c r="V788" s="132"/>
      <c r="W788" s="132"/>
      <c r="X788" s="132"/>
      <c r="Y788" s="132"/>
      <c r="Z788" s="132"/>
      <c r="AA788" s="132"/>
      <c r="AB788" s="132"/>
      <c r="AC788" s="132"/>
      <c r="AD788" s="132"/>
      <c r="AE788" s="132"/>
      <c r="AF788" s="132"/>
      <c r="AG788" s="132"/>
      <c r="AH788" s="132"/>
      <c r="AI788" s="132"/>
      <c r="AJ788" s="132"/>
      <c r="AK788" s="787"/>
      <c r="AL788" s="116"/>
      <c r="AM788" s="106"/>
      <c r="AN788" s="80"/>
    </row>
    <row r="789" spans="3:44" outlineLevel="1">
      <c r="C789" s="97" t="str">
        <f t="shared" si="18"/>
        <v>○</v>
      </c>
      <c r="E789" s="80"/>
      <c r="F789" s="105"/>
      <c r="G789" s="88"/>
      <c r="H789" s="115"/>
      <c r="I789" s="122" t="s">
        <v>336</v>
      </c>
      <c r="J789" s="132"/>
      <c r="K789" s="132"/>
      <c r="L789" s="132"/>
      <c r="M789" s="132"/>
      <c r="N789" s="132"/>
      <c r="O789" s="132"/>
      <c r="P789" s="132"/>
      <c r="Q789" s="132"/>
      <c r="R789" s="132"/>
      <c r="S789" s="132"/>
      <c r="T789" s="132"/>
      <c r="U789" s="132"/>
      <c r="V789" s="132"/>
      <c r="W789" s="132"/>
      <c r="X789" s="132"/>
      <c r="Y789" s="132"/>
      <c r="Z789" s="132"/>
      <c r="AA789" s="132"/>
      <c r="AB789" s="132"/>
      <c r="AC789" s="132"/>
      <c r="AD789" s="132"/>
      <c r="AE789" s="132"/>
      <c r="AF789" s="132"/>
      <c r="AG789" s="132"/>
      <c r="AH789" s="132"/>
      <c r="AI789" s="132"/>
      <c r="AJ789" s="132"/>
      <c r="AK789" s="111"/>
      <c r="AL789" s="116"/>
      <c r="AM789" s="106"/>
      <c r="AN789" s="80"/>
    </row>
    <row r="790" spans="3:44" outlineLevel="1">
      <c r="C790" s="97" t="str">
        <f t="shared" si="18"/>
        <v>○</v>
      </c>
      <c r="E790" s="80"/>
      <c r="F790" s="105"/>
      <c r="G790" s="88"/>
      <c r="H790" s="119"/>
      <c r="I790" s="133" t="s">
        <v>1152</v>
      </c>
      <c r="J790" s="134"/>
      <c r="K790" s="134"/>
      <c r="L790" s="134"/>
      <c r="M790" s="134"/>
      <c r="N790" s="134"/>
      <c r="O790" s="134"/>
      <c r="P790" s="134"/>
      <c r="Q790" s="134"/>
      <c r="R790" s="134"/>
      <c r="S790" s="134"/>
      <c r="T790" s="134"/>
      <c r="U790" s="134"/>
      <c r="V790" s="134"/>
      <c r="W790" s="134"/>
      <c r="X790" s="134"/>
      <c r="Y790" s="134"/>
      <c r="Z790" s="134"/>
      <c r="AA790" s="134"/>
      <c r="AB790" s="134"/>
      <c r="AC790" s="134"/>
      <c r="AD790" s="134"/>
      <c r="AE790" s="134"/>
      <c r="AF790" s="134"/>
      <c r="AG790" s="134"/>
      <c r="AH790" s="134"/>
      <c r="AI790" s="134"/>
      <c r="AJ790" s="134"/>
      <c r="AK790" s="120"/>
      <c r="AL790" s="121"/>
      <c r="AM790" s="106"/>
      <c r="AN790" s="80"/>
    </row>
    <row r="791" spans="3:44" outlineLevel="1">
      <c r="C791" s="97" t="str">
        <f t="shared" si="18"/>
        <v>○</v>
      </c>
      <c r="E791" s="80"/>
      <c r="F791" s="105"/>
      <c r="G791" s="88"/>
      <c r="H791" s="88"/>
      <c r="I791" s="117"/>
      <c r="J791" s="117"/>
      <c r="K791" s="117"/>
      <c r="L791" s="117"/>
      <c r="M791" s="117"/>
      <c r="N791" s="117"/>
      <c r="O791" s="117"/>
      <c r="P791" s="117"/>
      <c r="Q791" s="117"/>
      <c r="R791" s="117"/>
      <c r="S791" s="117"/>
      <c r="T791" s="117"/>
      <c r="U791" s="117"/>
      <c r="V791" s="117"/>
      <c r="W791" s="117"/>
      <c r="X791" s="117"/>
      <c r="Y791" s="117"/>
      <c r="Z791" s="117"/>
      <c r="AA791" s="117"/>
      <c r="AB791" s="117"/>
      <c r="AC791" s="117"/>
      <c r="AD791" s="117"/>
      <c r="AE791" s="117"/>
      <c r="AF791" s="117"/>
      <c r="AG791" s="117"/>
      <c r="AH791" s="117"/>
      <c r="AI791" s="117"/>
      <c r="AJ791" s="117"/>
      <c r="AK791" s="117"/>
      <c r="AL791" s="117"/>
      <c r="AM791" s="106"/>
      <c r="AN791" s="80"/>
    </row>
    <row r="792" spans="3:44" outlineLevel="1">
      <c r="C792" s="97" t="str">
        <f t="shared" si="18"/>
        <v>○</v>
      </c>
      <c r="E792" s="80"/>
      <c r="F792" s="105"/>
      <c r="G792" s="33" t="s">
        <v>304</v>
      </c>
      <c r="H792" s="88"/>
      <c r="I792" s="117"/>
      <c r="J792" s="117"/>
      <c r="K792" s="117"/>
      <c r="L792" s="117"/>
      <c r="M792" s="117"/>
      <c r="N792" s="117"/>
      <c r="O792" s="117"/>
      <c r="P792" s="117"/>
      <c r="Q792" s="117"/>
      <c r="R792" s="117"/>
      <c r="S792" s="117"/>
      <c r="T792" s="117"/>
      <c r="U792" s="117"/>
      <c r="V792" s="117"/>
      <c r="W792" s="117"/>
      <c r="X792" s="117"/>
      <c r="Y792" s="117"/>
      <c r="Z792" s="117"/>
      <c r="AA792" s="117"/>
      <c r="AB792" s="117"/>
      <c r="AC792" s="117"/>
      <c r="AD792" s="117"/>
      <c r="AE792" s="117"/>
      <c r="AF792" s="117"/>
      <c r="AG792" s="117"/>
      <c r="AH792" s="117"/>
      <c r="AI792" s="117"/>
      <c r="AJ792" s="117"/>
      <c r="AK792" s="117"/>
      <c r="AL792" s="117"/>
      <c r="AM792" s="106"/>
      <c r="AN792" s="80"/>
    </row>
    <row r="793" spans="3:44" outlineLevel="1">
      <c r="C793" s="97" t="str">
        <f t="shared" si="18"/>
        <v>○</v>
      </c>
      <c r="E793" s="80"/>
      <c r="F793" s="105"/>
      <c r="G793" s="88"/>
      <c r="H793" s="1017" t="s">
        <v>337</v>
      </c>
      <c r="I793" s="1018"/>
      <c r="J793" s="1018"/>
      <c r="K793" s="1018"/>
      <c r="L793" s="1018"/>
      <c r="M793" s="1018"/>
      <c r="N793" s="1018"/>
      <c r="O793" s="1018"/>
      <c r="P793" s="1018"/>
      <c r="Q793" s="1018"/>
      <c r="R793" s="1018"/>
      <c r="S793" s="1018"/>
      <c r="T793" s="1018"/>
      <c r="U793" s="1018"/>
      <c r="V793" s="1018"/>
      <c r="W793" s="1018"/>
      <c r="X793" s="1018"/>
      <c r="Y793" s="1018"/>
      <c r="Z793" s="1018"/>
      <c r="AA793" s="1018"/>
      <c r="AB793" s="1018"/>
      <c r="AC793" s="1018"/>
      <c r="AD793" s="1018"/>
      <c r="AE793" s="1018"/>
      <c r="AF793" s="1018"/>
      <c r="AG793" s="1018"/>
      <c r="AH793" s="1018"/>
      <c r="AI793" s="1018"/>
      <c r="AJ793" s="1018"/>
      <c r="AK793" s="1018"/>
      <c r="AL793" s="1019"/>
      <c r="AM793" s="106"/>
      <c r="AN793" s="80"/>
    </row>
    <row r="794" spans="3:44" outlineLevel="1">
      <c r="C794" s="97" t="str">
        <f t="shared" si="18"/>
        <v>○</v>
      </c>
      <c r="E794" s="80"/>
      <c r="F794" s="105"/>
      <c r="G794" s="88"/>
      <c r="H794" s="1020" t="s">
        <v>338</v>
      </c>
      <c r="I794" s="1021"/>
      <c r="J794" s="1021"/>
      <c r="K794" s="1021"/>
      <c r="L794" s="1021"/>
      <c r="M794" s="1021"/>
      <c r="N794" s="1021"/>
      <c r="O794" s="1021"/>
      <c r="P794" s="1021"/>
      <c r="Q794" s="1021"/>
      <c r="R794" s="1021"/>
      <c r="S794" s="1021"/>
      <c r="T794" s="1021"/>
      <c r="U794" s="1021"/>
      <c r="V794" s="1021"/>
      <c r="W794" s="1021"/>
      <c r="X794" s="1021"/>
      <c r="Y794" s="1021"/>
      <c r="Z794" s="1021"/>
      <c r="AA794" s="1021"/>
      <c r="AB794" s="1021"/>
      <c r="AC794" s="1021"/>
      <c r="AD794" s="1021"/>
      <c r="AE794" s="1021"/>
      <c r="AF794" s="1021"/>
      <c r="AG794" s="1021"/>
      <c r="AH794" s="1021"/>
      <c r="AI794" s="1021"/>
      <c r="AJ794" s="1021"/>
      <c r="AK794" s="1021"/>
      <c r="AL794" s="1022"/>
      <c r="AM794" s="106"/>
      <c r="AN794" s="80"/>
    </row>
    <row r="795" spans="3:44" outlineLevel="1">
      <c r="C795" s="97" t="str">
        <f t="shared" si="18"/>
        <v>○</v>
      </c>
      <c r="E795" s="80"/>
      <c r="F795" s="105"/>
      <c r="G795" s="88"/>
      <c r="H795" s="1020" t="s">
        <v>339</v>
      </c>
      <c r="I795" s="1021"/>
      <c r="J795" s="1021"/>
      <c r="K795" s="1021"/>
      <c r="L795" s="1021"/>
      <c r="M795" s="1021"/>
      <c r="N795" s="1021"/>
      <c r="O795" s="1021"/>
      <c r="P795" s="1021"/>
      <c r="Q795" s="1021"/>
      <c r="R795" s="1021"/>
      <c r="S795" s="1021"/>
      <c r="T795" s="1021"/>
      <c r="U795" s="1021"/>
      <c r="V795" s="1021"/>
      <c r="W795" s="1021"/>
      <c r="X795" s="1021"/>
      <c r="Y795" s="1021"/>
      <c r="Z795" s="1021"/>
      <c r="AA795" s="1021"/>
      <c r="AB795" s="1021"/>
      <c r="AC795" s="1021"/>
      <c r="AD795" s="1021"/>
      <c r="AE795" s="1021"/>
      <c r="AF795" s="1021"/>
      <c r="AG795" s="1021"/>
      <c r="AH795" s="1021"/>
      <c r="AI795" s="1021"/>
      <c r="AJ795" s="1021"/>
      <c r="AK795" s="1021"/>
      <c r="AL795" s="1022"/>
      <c r="AM795" s="106"/>
      <c r="AN795" s="80"/>
    </row>
    <row r="796" spans="3:44" outlineLevel="1">
      <c r="C796" s="97" t="str">
        <f t="shared" si="18"/>
        <v>○</v>
      </c>
      <c r="E796" s="80"/>
      <c r="F796" s="105"/>
      <c r="G796" s="88"/>
      <c r="H796" s="1020" t="s">
        <v>340</v>
      </c>
      <c r="I796" s="1021"/>
      <c r="J796" s="1021"/>
      <c r="K796" s="1021"/>
      <c r="L796" s="1021"/>
      <c r="M796" s="1021"/>
      <c r="N796" s="1021"/>
      <c r="O796" s="1021"/>
      <c r="P796" s="1021"/>
      <c r="Q796" s="1021"/>
      <c r="R796" s="1021"/>
      <c r="S796" s="1021"/>
      <c r="T796" s="1021"/>
      <c r="U796" s="1021"/>
      <c r="V796" s="1021"/>
      <c r="W796" s="1021"/>
      <c r="X796" s="1021"/>
      <c r="Y796" s="1021"/>
      <c r="Z796" s="1021"/>
      <c r="AA796" s="1021"/>
      <c r="AB796" s="1021"/>
      <c r="AC796" s="1021"/>
      <c r="AD796" s="1021"/>
      <c r="AE796" s="1021"/>
      <c r="AF796" s="1021"/>
      <c r="AG796" s="1021"/>
      <c r="AH796" s="1021"/>
      <c r="AI796" s="1021"/>
      <c r="AJ796" s="1021"/>
      <c r="AK796" s="1021"/>
      <c r="AL796" s="1022"/>
      <c r="AM796" s="106"/>
      <c r="AN796" s="80"/>
    </row>
    <row r="797" spans="3:44" outlineLevel="1">
      <c r="C797" s="97" t="str">
        <f t="shared" si="18"/>
        <v>○</v>
      </c>
      <c r="E797" s="80"/>
      <c r="F797" s="105"/>
      <c r="G797" s="88"/>
      <c r="H797" s="1020" t="s">
        <v>341</v>
      </c>
      <c r="I797" s="1021"/>
      <c r="J797" s="1021"/>
      <c r="K797" s="1021"/>
      <c r="L797" s="1021"/>
      <c r="M797" s="1021"/>
      <c r="N797" s="1021"/>
      <c r="O797" s="1021"/>
      <c r="P797" s="1021"/>
      <c r="Q797" s="1021"/>
      <c r="R797" s="1021"/>
      <c r="S797" s="1021"/>
      <c r="T797" s="1021"/>
      <c r="U797" s="1021"/>
      <c r="V797" s="1021"/>
      <c r="W797" s="1021"/>
      <c r="X797" s="1021"/>
      <c r="Y797" s="1021"/>
      <c r="Z797" s="1021"/>
      <c r="AA797" s="1021"/>
      <c r="AB797" s="1021"/>
      <c r="AC797" s="1021"/>
      <c r="AD797" s="1021"/>
      <c r="AE797" s="1021"/>
      <c r="AF797" s="1021"/>
      <c r="AG797" s="1021"/>
      <c r="AH797" s="1021"/>
      <c r="AI797" s="1021"/>
      <c r="AJ797" s="1021"/>
      <c r="AK797" s="1021"/>
      <c r="AL797" s="1022"/>
      <c r="AM797" s="106"/>
      <c r="AN797" s="80"/>
    </row>
    <row r="798" spans="3:44" outlineLevel="1">
      <c r="C798" s="97" t="str">
        <f t="shared" si="18"/>
        <v>○</v>
      </c>
      <c r="E798" s="80"/>
      <c r="F798" s="105"/>
      <c r="G798" s="88"/>
      <c r="H798" s="1020" t="s">
        <v>342</v>
      </c>
      <c r="I798" s="1021"/>
      <c r="J798" s="1021"/>
      <c r="K798" s="1021"/>
      <c r="L798" s="1021"/>
      <c r="M798" s="1021"/>
      <c r="N798" s="1021"/>
      <c r="O798" s="1021"/>
      <c r="P798" s="1021"/>
      <c r="Q798" s="1021"/>
      <c r="R798" s="1021"/>
      <c r="S798" s="1021"/>
      <c r="T798" s="1021"/>
      <c r="U798" s="1021"/>
      <c r="V798" s="1021"/>
      <c r="W798" s="1021"/>
      <c r="X798" s="1021"/>
      <c r="Y798" s="1021"/>
      <c r="Z798" s="1021"/>
      <c r="AA798" s="1021"/>
      <c r="AB798" s="1021"/>
      <c r="AC798" s="1021"/>
      <c r="AD798" s="1021"/>
      <c r="AE798" s="1021"/>
      <c r="AF798" s="1021"/>
      <c r="AG798" s="1021"/>
      <c r="AH798" s="1021"/>
      <c r="AI798" s="1021"/>
      <c r="AJ798" s="1021"/>
      <c r="AK798" s="1021"/>
      <c r="AL798" s="1022"/>
      <c r="AM798" s="106"/>
      <c r="AN798" s="80"/>
    </row>
    <row r="799" spans="3:44" outlineLevel="1">
      <c r="C799" s="97" t="str">
        <f t="shared" si="18"/>
        <v>○</v>
      </c>
      <c r="E799" s="80"/>
      <c r="F799" s="105"/>
      <c r="G799" s="88"/>
      <c r="H799" s="1020" t="s">
        <v>343</v>
      </c>
      <c r="I799" s="1021"/>
      <c r="J799" s="1021"/>
      <c r="K799" s="1021"/>
      <c r="L799" s="1021"/>
      <c r="M799" s="1021"/>
      <c r="N799" s="1021"/>
      <c r="O799" s="1021"/>
      <c r="P799" s="1021"/>
      <c r="Q799" s="1021"/>
      <c r="R799" s="1021"/>
      <c r="S799" s="1021"/>
      <c r="T799" s="1021"/>
      <c r="U799" s="1021"/>
      <c r="V799" s="1021"/>
      <c r="W799" s="1021"/>
      <c r="X799" s="1021"/>
      <c r="Y799" s="1021"/>
      <c r="Z799" s="1021"/>
      <c r="AA799" s="1021"/>
      <c r="AB799" s="1021"/>
      <c r="AC799" s="1021"/>
      <c r="AD799" s="1021"/>
      <c r="AE799" s="1021"/>
      <c r="AF799" s="1021"/>
      <c r="AG799" s="1021"/>
      <c r="AH799" s="1021"/>
      <c r="AI799" s="1021"/>
      <c r="AJ799" s="1021"/>
      <c r="AK799" s="1021"/>
      <c r="AL799" s="1022"/>
      <c r="AM799" s="106"/>
      <c r="AN799" s="80"/>
    </row>
    <row r="800" spans="3:44" outlineLevel="1">
      <c r="C800" s="97" t="str">
        <f t="shared" si="18"/>
        <v>○</v>
      </c>
      <c r="E800" s="80"/>
      <c r="F800" s="105"/>
      <c r="G800" s="88"/>
      <c r="H800" s="1080" t="str">
        <f>CONCATENATE("※対象工事は，「",①入力票!D17,"」の工事であるため注意が必要。")</f>
        <v>※対象工事は，「一般土木，管２種」の工事であるため注意が必要。</v>
      </c>
      <c r="I800" s="1081"/>
      <c r="J800" s="1081"/>
      <c r="K800" s="1081"/>
      <c r="L800" s="1081"/>
      <c r="M800" s="1081"/>
      <c r="N800" s="1081"/>
      <c r="O800" s="1081"/>
      <c r="P800" s="1081"/>
      <c r="Q800" s="1081"/>
      <c r="R800" s="1081"/>
      <c r="S800" s="1081"/>
      <c r="T800" s="1081"/>
      <c r="U800" s="1081"/>
      <c r="V800" s="1081"/>
      <c r="W800" s="1081"/>
      <c r="X800" s="1081"/>
      <c r="Y800" s="1081"/>
      <c r="Z800" s="1081"/>
      <c r="AA800" s="1081"/>
      <c r="AB800" s="1081"/>
      <c r="AC800" s="1081"/>
      <c r="AD800" s="1081"/>
      <c r="AE800" s="1081"/>
      <c r="AF800" s="1081"/>
      <c r="AG800" s="1081"/>
      <c r="AH800" s="1081"/>
      <c r="AI800" s="1081"/>
      <c r="AJ800" s="1081"/>
      <c r="AK800" s="1081"/>
      <c r="AL800" s="1082"/>
      <c r="AM800" s="106"/>
      <c r="AN800" s="80"/>
      <c r="AR800" t="s">
        <v>464</v>
      </c>
    </row>
    <row r="801" spans="3:44" outlineLevel="1">
      <c r="C801" s="97" t="str">
        <f t="shared" si="18"/>
        <v>○</v>
      </c>
      <c r="E801" s="80"/>
      <c r="F801" s="105"/>
      <c r="G801" s="88"/>
      <c r="H801" s="740"/>
      <c r="I801" s="741"/>
      <c r="J801" s="741"/>
      <c r="K801" s="741"/>
      <c r="L801" s="741"/>
      <c r="M801" s="741"/>
      <c r="N801" s="741"/>
      <c r="O801" s="741"/>
      <c r="P801" s="741"/>
      <c r="Q801" s="741"/>
      <c r="R801" s="741"/>
      <c r="S801" s="741"/>
      <c r="T801" s="741"/>
      <c r="U801" s="741"/>
      <c r="V801" s="741"/>
      <c r="W801" s="741"/>
      <c r="X801" s="741"/>
      <c r="Y801" s="741"/>
      <c r="Z801" s="741"/>
      <c r="AA801" s="741"/>
      <c r="AB801" s="741"/>
      <c r="AC801" s="741"/>
      <c r="AD801" s="741"/>
      <c r="AE801" s="741"/>
      <c r="AF801" s="741"/>
      <c r="AG801" s="741"/>
      <c r="AH801" s="741"/>
      <c r="AI801" s="741"/>
      <c r="AJ801" s="741"/>
      <c r="AK801" s="741"/>
      <c r="AL801" s="742"/>
      <c r="AM801" s="106"/>
      <c r="AN801" s="80"/>
    </row>
    <row r="802" spans="3:44" outlineLevel="1">
      <c r="C802" s="97" t="str">
        <f t="shared" si="18"/>
        <v>○</v>
      </c>
      <c r="E802" s="80"/>
      <c r="F802" s="105"/>
      <c r="G802" s="88"/>
      <c r="H802" s="743"/>
      <c r="I802" s="744"/>
      <c r="J802" s="744"/>
      <c r="K802" s="744"/>
      <c r="L802" s="744"/>
      <c r="M802" s="744"/>
      <c r="N802" s="744"/>
      <c r="O802" s="744"/>
      <c r="P802" s="744"/>
      <c r="Q802" s="744"/>
      <c r="R802" s="744"/>
      <c r="S802" s="744"/>
      <c r="T802" s="744"/>
      <c r="U802" s="744"/>
      <c r="V802" s="744"/>
      <c r="W802" s="744"/>
      <c r="X802" s="744"/>
      <c r="Y802" s="744"/>
      <c r="Z802" s="744"/>
      <c r="AA802" s="744"/>
      <c r="AB802" s="744"/>
      <c r="AC802" s="744"/>
      <c r="AD802" s="744"/>
      <c r="AE802" s="744"/>
      <c r="AF802" s="744"/>
      <c r="AG802" s="744"/>
      <c r="AH802" s="744"/>
      <c r="AI802" s="744"/>
      <c r="AJ802" s="744"/>
      <c r="AK802" s="744"/>
      <c r="AL802" s="745"/>
      <c r="AM802" s="106"/>
      <c r="AN802" s="80"/>
    </row>
    <row r="803" spans="3:44" outlineLevel="1">
      <c r="C803" s="97" t="str">
        <f t="shared" si="18"/>
        <v>○</v>
      </c>
      <c r="E803" s="80"/>
      <c r="F803" s="107"/>
      <c r="G803" s="108"/>
      <c r="H803" s="108"/>
      <c r="I803" s="108"/>
      <c r="J803" s="108"/>
      <c r="K803" s="108"/>
      <c r="L803" s="108"/>
      <c r="M803" s="108"/>
      <c r="N803" s="108"/>
      <c r="O803" s="108"/>
      <c r="P803" s="108"/>
      <c r="Q803" s="108"/>
      <c r="R803" s="108"/>
      <c r="S803" s="108"/>
      <c r="T803" s="108"/>
      <c r="U803" s="108"/>
      <c r="V803" s="108"/>
      <c r="W803" s="108"/>
      <c r="X803" s="108"/>
      <c r="Y803" s="108"/>
      <c r="Z803" s="108"/>
      <c r="AA803" s="108"/>
      <c r="AB803" s="108"/>
      <c r="AC803" s="108"/>
      <c r="AD803" s="108"/>
      <c r="AE803" s="108"/>
      <c r="AF803" s="108"/>
      <c r="AG803" s="108"/>
      <c r="AH803" s="108"/>
      <c r="AI803" s="108"/>
      <c r="AJ803" s="108"/>
      <c r="AK803" s="108"/>
      <c r="AL803" s="108"/>
      <c r="AM803" s="109"/>
      <c r="AN803" s="80"/>
    </row>
    <row r="804" spans="3:44" outlineLevel="1">
      <c r="C804" s="97" t="str">
        <f t="shared" si="18"/>
        <v>○</v>
      </c>
      <c r="E804" s="80"/>
      <c r="F804" s="80"/>
      <c r="G804" s="80"/>
      <c r="H804" s="80"/>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G804" s="80"/>
      <c r="AH804" s="80"/>
      <c r="AI804" s="80"/>
      <c r="AJ804" s="80"/>
      <c r="AK804" s="80"/>
      <c r="AL804" s="80"/>
      <c r="AM804" s="80"/>
      <c r="AN804" s="80"/>
    </row>
    <row r="805" spans="3:44" outlineLevel="1">
      <c r="C805" s="97" t="str">
        <f t="shared" si="18"/>
        <v>○</v>
      </c>
    </row>
    <row r="806" spans="3:44" outlineLevel="1">
      <c r="C806" s="97" t="str">
        <f t="shared" si="18"/>
        <v>○</v>
      </c>
    </row>
    <row r="807" spans="3:44" outlineLevel="1">
      <c r="C807" s="97" t="str">
        <f t="shared" si="18"/>
        <v>○</v>
      </c>
    </row>
    <row r="808" spans="3:44" outlineLevel="1">
      <c r="C808" s="97" t="str">
        <f t="shared" si="18"/>
        <v>○</v>
      </c>
    </row>
    <row r="809" spans="3:44" outlineLevel="1">
      <c r="C809" s="97" t="str">
        <f t="shared" si="18"/>
        <v>○</v>
      </c>
    </row>
    <row r="810" spans="3:44" outlineLevel="1">
      <c r="C810" s="97" t="str">
        <f t="shared" si="18"/>
        <v>○</v>
      </c>
    </row>
    <row r="811" spans="3:44" outlineLevel="1">
      <c r="C811" s="97" t="str">
        <f t="shared" si="18"/>
        <v>○</v>
      </c>
    </row>
    <row r="812" spans="3:44" ht="14.25" outlineLevel="1" thickBot="1">
      <c r="C812" s="97" t="str">
        <f t="shared" si="18"/>
        <v>○</v>
      </c>
    </row>
    <row r="813" spans="3:44" ht="14.25" outlineLevel="1" thickBot="1">
      <c r="C813" s="96" t="str">
        <f>IF(①入力票!$C$15="WTO型","－","○")</f>
        <v>○</v>
      </c>
      <c r="E813" s="80"/>
      <c r="F813" s="80"/>
      <c r="G813" s="80"/>
      <c r="H813" s="80"/>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G813" s="80"/>
      <c r="AH813" s="80"/>
      <c r="AI813" s="80"/>
      <c r="AJ813" s="80"/>
      <c r="AK813" s="80"/>
      <c r="AL813" s="80"/>
      <c r="AM813" s="80"/>
      <c r="AN813" s="80"/>
      <c r="AR813" t="s">
        <v>225</v>
      </c>
    </row>
    <row r="814" spans="3:44" outlineLevel="1">
      <c r="C814" s="97" t="str">
        <f t="shared" ref="C814:C845" si="19">C$813</f>
        <v>○</v>
      </c>
      <c r="E814" s="80"/>
      <c r="F814" s="80"/>
      <c r="G814" s="80"/>
      <c r="H814" s="80"/>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80"/>
      <c r="AJ814" s="80"/>
      <c r="AK814" s="80"/>
      <c r="AL814" s="80"/>
      <c r="AM814" s="80"/>
      <c r="AN814" s="99" t="s">
        <v>347</v>
      </c>
    </row>
    <row r="815" spans="3:44" outlineLevel="1">
      <c r="C815" s="97" t="str">
        <f t="shared" si="19"/>
        <v>○</v>
      </c>
      <c r="E815" s="80"/>
      <c r="F815" s="1029" t="s">
        <v>55</v>
      </c>
      <c r="G815" s="1030"/>
      <c r="H815" s="1030"/>
      <c r="I815" s="1030"/>
      <c r="J815" s="1030" t="str">
        <f>P37</f>
        <v>④</v>
      </c>
      <c r="K815" s="1031"/>
      <c r="L815" s="1032" t="s">
        <v>364</v>
      </c>
      <c r="M815" s="1032"/>
      <c r="N815" s="1032"/>
      <c r="O815" s="1032"/>
      <c r="P815" s="1032"/>
      <c r="Q815" s="1032"/>
      <c r="R815" s="1032"/>
      <c r="S815" s="1032"/>
      <c r="T815" s="1032"/>
      <c r="U815" s="1032"/>
      <c r="V815" s="1032"/>
      <c r="W815" s="1032"/>
      <c r="X815" s="1032"/>
      <c r="Y815" s="1032"/>
      <c r="Z815" s="1032"/>
      <c r="AA815" s="1032"/>
      <c r="AB815" s="1032"/>
      <c r="AC815" s="1032"/>
      <c r="AD815" s="1032"/>
      <c r="AE815" s="1032"/>
      <c r="AF815" s="1032"/>
      <c r="AG815" s="1032"/>
      <c r="AH815" s="1032"/>
      <c r="AI815" s="1032"/>
      <c r="AJ815" s="1032"/>
      <c r="AK815" s="1032"/>
      <c r="AL815" s="1032"/>
      <c r="AM815" s="1032"/>
      <c r="AN815" s="80"/>
      <c r="AR815" t="s">
        <v>467</v>
      </c>
    </row>
    <row r="816" spans="3:44" outlineLevel="1">
      <c r="C816" s="97" t="str">
        <f t="shared" si="19"/>
        <v>○</v>
      </c>
      <c r="E816" s="80"/>
      <c r="F816" s="100"/>
      <c r="G816" s="100"/>
      <c r="H816" s="100"/>
      <c r="I816" s="100"/>
      <c r="J816" s="100"/>
      <c r="K816" s="100"/>
      <c r="L816" s="1033" t="s">
        <v>320</v>
      </c>
      <c r="M816" s="1033"/>
      <c r="N816" s="1033"/>
      <c r="O816" s="1033"/>
      <c r="P816" s="1033"/>
      <c r="Q816" s="1033"/>
      <c r="R816" s="1033"/>
      <c r="S816" s="1033"/>
      <c r="T816" s="1033"/>
      <c r="U816" s="1033"/>
      <c r="V816" s="1033"/>
      <c r="W816" s="1033"/>
      <c r="X816" s="1033"/>
      <c r="Y816" s="1033"/>
      <c r="Z816" s="1033"/>
      <c r="AA816" s="1033"/>
      <c r="AB816" s="1033"/>
      <c r="AC816" s="1033"/>
      <c r="AD816" s="1033"/>
      <c r="AE816" s="1033"/>
      <c r="AF816" s="1033"/>
      <c r="AG816" s="1033"/>
      <c r="AH816" s="1033"/>
      <c r="AI816" s="1033"/>
      <c r="AJ816" s="1033"/>
      <c r="AK816" s="1033"/>
      <c r="AL816" s="1033"/>
      <c r="AM816" s="1033"/>
      <c r="AN816" s="80"/>
    </row>
    <row r="817" spans="3:44" outlineLevel="1">
      <c r="C817" s="97" t="str">
        <f t="shared" si="19"/>
        <v>○</v>
      </c>
      <c r="E817" s="80"/>
      <c r="F817" s="101"/>
      <c r="G817" s="102" t="s">
        <v>282</v>
      </c>
      <c r="H817" s="103"/>
      <c r="I817" s="103"/>
      <c r="J817" s="103"/>
      <c r="K817" s="103"/>
      <c r="L817" s="103"/>
      <c r="M817" s="103"/>
      <c r="N817" s="103"/>
      <c r="O817" s="103"/>
      <c r="P817" s="103"/>
      <c r="Q817" s="103"/>
      <c r="R817" s="103"/>
      <c r="S817" s="103"/>
      <c r="T817" s="103"/>
      <c r="U817" s="103"/>
      <c r="V817" s="103"/>
      <c r="W817" s="103"/>
      <c r="X817" s="103"/>
      <c r="Y817" s="103"/>
      <c r="Z817" s="103"/>
      <c r="AA817" s="103"/>
      <c r="AB817" s="103"/>
      <c r="AC817" s="103"/>
      <c r="AD817" s="103"/>
      <c r="AE817" s="103"/>
      <c r="AF817" s="103"/>
      <c r="AG817" s="103"/>
      <c r="AH817" s="103"/>
      <c r="AI817" s="103"/>
      <c r="AJ817" s="103"/>
      <c r="AK817" s="103"/>
      <c r="AL817" s="103"/>
      <c r="AM817" s="104"/>
      <c r="AN817" s="80"/>
    </row>
    <row r="818" spans="3:44" outlineLevel="1">
      <c r="C818" s="97" t="str">
        <f t="shared" si="19"/>
        <v>○</v>
      </c>
      <c r="E818" s="80"/>
      <c r="F818" s="105"/>
      <c r="G818" s="80"/>
      <c r="H818" s="1021" t="s">
        <v>1284</v>
      </c>
      <c r="I818" s="1021"/>
      <c r="J818" s="1021"/>
      <c r="K818" s="1021"/>
      <c r="L818" s="1021"/>
      <c r="M818" s="1021"/>
      <c r="N818" s="1021"/>
      <c r="O818" s="1021"/>
      <c r="P818" s="1021"/>
      <c r="Q818" s="1021"/>
      <c r="R818" s="1021"/>
      <c r="S818" s="1021"/>
      <c r="T818" s="1021"/>
      <c r="U818" s="1021"/>
      <c r="V818" s="1021"/>
      <c r="W818" s="1021"/>
      <c r="X818" s="1021"/>
      <c r="Y818" s="1021"/>
      <c r="Z818" s="1021"/>
      <c r="AA818" s="1021"/>
      <c r="AB818" s="1021"/>
      <c r="AC818" s="1021"/>
      <c r="AD818" s="1021"/>
      <c r="AE818" s="1021"/>
      <c r="AF818" s="1021"/>
      <c r="AG818" s="1021"/>
      <c r="AH818" s="1021"/>
      <c r="AI818" s="1021"/>
      <c r="AJ818" s="1021"/>
      <c r="AK818" s="1021"/>
      <c r="AL818" s="1021"/>
      <c r="AM818" s="106"/>
      <c r="AN818" s="80"/>
    </row>
    <row r="819" spans="3:44" outlineLevel="1">
      <c r="C819" s="97" t="str">
        <f t="shared" si="19"/>
        <v>○</v>
      </c>
      <c r="E819" s="80"/>
      <c r="F819" s="105"/>
      <c r="G819" s="112"/>
      <c r="H819" s="1021"/>
      <c r="I819" s="1021"/>
      <c r="J819" s="1021"/>
      <c r="K819" s="1021"/>
      <c r="L819" s="1021"/>
      <c r="M819" s="1021"/>
      <c r="N819" s="1021"/>
      <c r="O819" s="1021"/>
      <c r="P819" s="1021"/>
      <c r="Q819" s="1021"/>
      <c r="R819" s="1021"/>
      <c r="S819" s="1021"/>
      <c r="T819" s="1021"/>
      <c r="U819" s="1021"/>
      <c r="V819" s="1021"/>
      <c r="W819" s="1021"/>
      <c r="X819" s="1021"/>
      <c r="Y819" s="1021"/>
      <c r="Z819" s="1021"/>
      <c r="AA819" s="1021"/>
      <c r="AB819" s="1021"/>
      <c r="AC819" s="1021"/>
      <c r="AD819" s="1021"/>
      <c r="AE819" s="1021"/>
      <c r="AF819" s="1021"/>
      <c r="AG819" s="1021"/>
      <c r="AH819" s="1021"/>
      <c r="AI819" s="1021"/>
      <c r="AJ819" s="1021"/>
      <c r="AK819" s="1021"/>
      <c r="AL819" s="1021"/>
      <c r="AM819" s="106"/>
      <c r="AN819" s="80"/>
    </row>
    <row r="820" spans="3:44" outlineLevel="1">
      <c r="C820" s="97" t="str">
        <f t="shared" si="19"/>
        <v>○</v>
      </c>
      <c r="E820" s="80"/>
      <c r="F820" s="105"/>
      <c r="G820" s="112"/>
      <c r="H820" s="1021"/>
      <c r="I820" s="1021"/>
      <c r="J820" s="1021"/>
      <c r="K820" s="1021"/>
      <c r="L820" s="1021"/>
      <c r="M820" s="1021"/>
      <c r="N820" s="1021"/>
      <c r="O820" s="1021"/>
      <c r="P820" s="1021"/>
      <c r="Q820" s="1021"/>
      <c r="R820" s="1021"/>
      <c r="S820" s="1021"/>
      <c r="T820" s="1021"/>
      <c r="U820" s="1021"/>
      <c r="V820" s="1021"/>
      <c r="W820" s="1021"/>
      <c r="X820" s="1021"/>
      <c r="Y820" s="1021"/>
      <c r="Z820" s="1021"/>
      <c r="AA820" s="1021"/>
      <c r="AB820" s="1021"/>
      <c r="AC820" s="1021"/>
      <c r="AD820" s="1021"/>
      <c r="AE820" s="1021"/>
      <c r="AF820" s="1021"/>
      <c r="AG820" s="1021"/>
      <c r="AH820" s="1021"/>
      <c r="AI820" s="1021"/>
      <c r="AJ820" s="1021"/>
      <c r="AK820" s="1021"/>
      <c r="AL820" s="1021"/>
      <c r="AM820" s="106"/>
      <c r="AN820" s="80"/>
    </row>
    <row r="821" spans="3:44" outlineLevel="1">
      <c r="C821" s="97" t="str">
        <f t="shared" si="19"/>
        <v>○</v>
      </c>
      <c r="E821" s="80"/>
      <c r="F821" s="105"/>
      <c r="G821" s="80"/>
      <c r="H821" s="88"/>
      <c r="I821" s="88"/>
      <c r="J821" s="88"/>
      <c r="K821" s="88"/>
      <c r="L821" s="88"/>
      <c r="M821" s="88"/>
      <c r="N821" s="88"/>
      <c r="O821" s="88"/>
      <c r="P821" s="88"/>
      <c r="Q821" s="88"/>
      <c r="R821" s="88"/>
      <c r="S821" s="88"/>
      <c r="T821" s="88"/>
      <c r="U821" s="88"/>
      <c r="V821" s="88"/>
      <c r="W821" s="88"/>
      <c r="X821" s="88"/>
      <c r="Y821" s="88"/>
      <c r="Z821" s="88"/>
      <c r="AA821" s="88"/>
      <c r="AB821" s="88"/>
      <c r="AC821" s="88"/>
      <c r="AD821" s="88"/>
      <c r="AE821" s="88"/>
      <c r="AF821" s="88"/>
      <c r="AG821" s="88"/>
      <c r="AH821" s="88"/>
      <c r="AI821" s="88"/>
      <c r="AJ821" s="88"/>
      <c r="AK821" s="88"/>
      <c r="AL821" s="88"/>
      <c r="AM821" s="106"/>
      <c r="AN821" s="80"/>
    </row>
    <row r="822" spans="3:44" outlineLevel="1">
      <c r="C822" s="97" t="str">
        <f t="shared" si="19"/>
        <v>○</v>
      </c>
      <c r="E822" s="80"/>
      <c r="F822" s="105"/>
      <c r="G822" s="33" t="s">
        <v>321</v>
      </c>
      <c r="H822" s="112"/>
      <c r="I822" s="112"/>
      <c r="J822" s="112"/>
      <c r="K822" s="112"/>
      <c r="L822" s="112"/>
      <c r="M822" s="112"/>
      <c r="N822" s="112"/>
      <c r="O822" s="112"/>
      <c r="P822" s="112"/>
      <c r="Q822" s="112"/>
      <c r="R822" s="112"/>
      <c r="S822" s="112"/>
      <c r="T822" s="112"/>
      <c r="U822" s="112"/>
      <c r="V822" s="112"/>
      <c r="W822" s="112"/>
      <c r="X822" s="112"/>
      <c r="Y822" s="112"/>
      <c r="Z822" s="112"/>
      <c r="AA822" s="112"/>
      <c r="AB822" s="112"/>
      <c r="AC822" s="112"/>
      <c r="AD822" s="112"/>
      <c r="AE822" s="112"/>
      <c r="AF822" s="112"/>
      <c r="AG822" s="112"/>
      <c r="AH822" s="112"/>
      <c r="AI822" s="112"/>
      <c r="AJ822" s="112"/>
      <c r="AK822" s="112"/>
      <c r="AL822" s="112"/>
      <c r="AM822" s="106"/>
      <c r="AN822" s="80"/>
    </row>
    <row r="823" spans="3:44" outlineLevel="1">
      <c r="C823" s="97" t="str">
        <f t="shared" si="19"/>
        <v>○</v>
      </c>
      <c r="E823" s="80"/>
      <c r="F823" s="105"/>
      <c r="G823" s="33"/>
      <c r="H823" s="124" t="s">
        <v>322</v>
      </c>
      <c r="I823" s="113"/>
      <c r="J823" s="113"/>
      <c r="K823" s="113"/>
      <c r="L823" s="113"/>
      <c r="M823" s="113"/>
      <c r="N823" s="113"/>
      <c r="O823" s="113"/>
      <c r="P823" s="113"/>
      <c r="Q823" s="113"/>
      <c r="R823" s="113"/>
      <c r="S823" s="113"/>
      <c r="T823" s="113"/>
      <c r="U823" s="113"/>
      <c r="V823" s="113"/>
      <c r="W823" s="113"/>
      <c r="X823" s="113"/>
      <c r="Y823" s="113"/>
      <c r="Z823" s="113"/>
      <c r="AA823" s="113"/>
      <c r="AB823" s="113"/>
      <c r="AC823" s="113"/>
      <c r="AD823" s="113"/>
      <c r="AE823" s="113"/>
      <c r="AF823" s="113"/>
      <c r="AG823" s="113"/>
      <c r="AH823" s="113"/>
      <c r="AI823" s="113"/>
      <c r="AJ823" s="113"/>
      <c r="AK823" s="113"/>
      <c r="AL823" s="114"/>
      <c r="AM823" s="106"/>
      <c r="AN823" s="80"/>
    </row>
    <row r="824" spans="3:44" outlineLevel="1">
      <c r="C824" s="97" t="str">
        <f t="shared" si="19"/>
        <v>○</v>
      </c>
      <c r="E824" s="80"/>
      <c r="F824" s="105"/>
      <c r="G824" s="112"/>
      <c r="H824" s="105"/>
      <c r="I824" s="1021" t="str">
        <f>CONCATENATE("　対象期間内に，福岡地区水道企業団及び構成団体より「",①入力票!D17,"」の工事において，")</f>
        <v>　対象期間内に，福岡地区水道企業団及び構成団体より「一般土木，管２種」の工事において，</v>
      </c>
      <c r="J824" s="1021"/>
      <c r="K824" s="1021"/>
      <c r="L824" s="1021"/>
      <c r="M824" s="1021"/>
      <c r="N824" s="1021"/>
      <c r="O824" s="1021"/>
      <c r="P824" s="1021"/>
      <c r="Q824" s="1021"/>
      <c r="R824" s="1021"/>
      <c r="S824" s="1021"/>
      <c r="T824" s="1021"/>
      <c r="U824" s="1021"/>
      <c r="V824" s="1021"/>
      <c r="W824" s="1021"/>
      <c r="X824" s="1021"/>
      <c r="Y824" s="1021"/>
      <c r="Z824" s="1021"/>
      <c r="AA824" s="1021"/>
      <c r="AB824" s="1021"/>
      <c r="AC824" s="1021"/>
      <c r="AD824" s="1021"/>
      <c r="AE824" s="1021"/>
      <c r="AF824" s="1021"/>
      <c r="AG824" s="1021"/>
      <c r="AH824" s="1021"/>
      <c r="AI824" s="1021"/>
      <c r="AJ824" s="1021"/>
      <c r="AK824" s="1021"/>
      <c r="AL824" s="1022"/>
      <c r="AM824" s="106"/>
      <c r="AN824" s="80"/>
      <c r="AR824" t="s">
        <v>464</v>
      </c>
    </row>
    <row r="825" spans="3:44" ht="27" customHeight="1" outlineLevel="1">
      <c r="C825" s="97" t="str">
        <f t="shared" si="19"/>
        <v>○</v>
      </c>
      <c r="E825" s="80"/>
      <c r="F825" s="105"/>
      <c r="G825" s="112"/>
      <c r="H825" s="125"/>
      <c r="I825" s="1021" t="s">
        <v>1286</v>
      </c>
      <c r="J825" s="1021"/>
      <c r="K825" s="1021"/>
      <c r="L825" s="1021"/>
      <c r="M825" s="1021"/>
      <c r="N825" s="1021"/>
      <c r="O825" s="1021"/>
      <c r="P825" s="1021"/>
      <c r="Q825" s="1021"/>
      <c r="R825" s="1021"/>
      <c r="S825" s="1021"/>
      <c r="T825" s="1021"/>
      <c r="U825" s="1021"/>
      <c r="V825" s="1021"/>
      <c r="W825" s="1021"/>
      <c r="X825" s="1021"/>
      <c r="Y825" s="1021"/>
      <c r="Z825" s="1021"/>
      <c r="AA825" s="1021"/>
      <c r="AB825" s="1021"/>
      <c r="AC825" s="1021"/>
      <c r="AD825" s="1021"/>
      <c r="AE825" s="1021"/>
      <c r="AF825" s="1021"/>
      <c r="AG825" s="1021"/>
      <c r="AH825" s="1021"/>
      <c r="AI825" s="1021"/>
      <c r="AJ825" s="1021"/>
      <c r="AK825" s="1021"/>
      <c r="AL825" s="1022"/>
      <c r="AM825" s="106"/>
      <c r="AN825" s="80"/>
    </row>
    <row r="826" spans="3:44" outlineLevel="1">
      <c r="C826" s="97" t="str">
        <f t="shared" si="19"/>
        <v>○</v>
      </c>
      <c r="E826" s="80"/>
      <c r="F826" s="105"/>
      <c r="G826" s="112"/>
      <c r="H826" s="125"/>
      <c r="I826" s="1081" t="s">
        <v>348</v>
      </c>
      <c r="J826" s="1081"/>
      <c r="K826" s="1081"/>
      <c r="L826" s="1081"/>
      <c r="M826" s="1081"/>
      <c r="N826" s="1081"/>
      <c r="O826" s="1081"/>
      <c r="P826" s="1081"/>
      <c r="Q826" s="1081"/>
      <c r="R826" s="1081"/>
      <c r="S826" s="1081"/>
      <c r="T826" s="1081"/>
      <c r="U826" s="1081"/>
      <c r="V826" s="1081"/>
      <c r="W826" s="1081"/>
      <c r="X826" s="1081"/>
      <c r="Y826" s="1081"/>
      <c r="Z826" s="1081"/>
      <c r="AA826" s="1081"/>
      <c r="AB826" s="1081"/>
      <c r="AC826" s="1081"/>
      <c r="AD826" s="1081"/>
      <c r="AE826" s="1081"/>
      <c r="AF826" s="1081"/>
      <c r="AG826" s="1081"/>
      <c r="AH826" s="1081"/>
      <c r="AI826" s="1081"/>
      <c r="AJ826" s="1081"/>
      <c r="AK826" s="1081"/>
      <c r="AL826" s="1082"/>
      <c r="AM826" s="106"/>
      <c r="AN826" s="80"/>
    </row>
    <row r="827" spans="3:44" outlineLevel="1">
      <c r="C827" s="97" t="str">
        <f t="shared" si="19"/>
        <v>○</v>
      </c>
      <c r="E827" s="80"/>
      <c r="F827" s="105"/>
      <c r="G827" s="112"/>
      <c r="H827" s="125"/>
      <c r="I827" s="1081"/>
      <c r="J827" s="1081"/>
      <c r="K827" s="1081"/>
      <c r="L827" s="1081"/>
      <c r="M827" s="1081"/>
      <c r="N827" s="1081"/>
      <c r="O827" s="1081"/>
      <c r="P827" s="1081"/>
      <c r="Q827" s="1081"/>
      <c r="R827" s="1081"/>
      <c r="S827" s="1081"/>
      <c r="T827" s="1081"/>
      <c r="U827" s="1081"/>
      <c r="V827" s="1081"/>
      <c r="W827" s="1081"/>
      <c r="X827" s="1081"/>
      <c r="Y827" s="1081"/>
      <c r="Z827" s="1081"/>
      <c r="AA827" s="1081"/>
      <c r="AB827" s="1081"/>
      <c r="AC827" s="1081"/>
      <c r="AD827" s="1081"/>
      <c r="AE827" s="1081"/>
      <c r="AF827" s="1081"/>
      <c r="AG827" s="1081"/>
      <c r="AH827" s="1081"/>
      <c r="AI827" s="1081"/>
      <c r="AJ827" s="1081"/>
      <c r="AK827" s="1081"/>
      <c r="AL827" s="1082"/>
      <c r="AM827" s="106"/>
      <c r="AN827" s="80"/>
    </row>
    <row r="828" spans="3:44" outlineLevel="1">
      <c r="C828" s="97" t="str">
        <f t="shared" si="19"/>
        <v>○</v>
      </c>
      <c r="E828" s="80"/>
      <c r="F828" s="105"/>
      <c r="G828" s="112"/>
      <c r="H828" s="126" t="s">
        <v>324</v>
      </c>
      <c r="I828" s="112"/>
      <c r="J828" s="112"/>
      <c r="K828" s="112"/>
      <c r="L828" s="112"/>
      <c r="M828" s="112"/>
      <c r="N828" s="112"/>
      <c r="O828" s="112"/>
      <c r="P828" s="112"/>
      <c r="Q828" s="112"/>
      <c r="R828" s="112"/>
      <c r="S828" s="112"/>
      <c r="T828" s="112"/>
      <c r="U828" s="112"/>
      <c r="V828" s="112"/>
      <c r="W828" s="112"/>
      <c r="X828" s="112"/>
      <c r="Y828" s="112"/>
      <c r="Z828" s="112"/>
      <c r="AA828" s="112"/>
      <c r="AB828" s="112"/>
      <c r="AC828" s="112"/>
      <c r="AD828" s="112"/>
      <c r="AE828" s="112"/>
      <c r="AF828" s="112"/>
      <c r="AG828" s="112"/>
      <c r="AH828" s="112"/>
      <c r="AI828" s="112"/>
      <c r="AJ828" s="112"/>
      <c r="AK828" s="112"/>
      <c r="AL828" s="127"/>
      <c r="AM828" s="106"/>
      <c r="AN828" s="80"/>
    </row>
    <row r="829" spans="3:44" ht="13.5" customHeight="1" outlineLevel="1">
      <c r="C829" s="97" t="str">
        <f t="shared" si="19"/>
        <v>○</v>
      </c>
      <c r="E829" s="80"/>
      <c r="F829" s="105"/>
      <c r="G829" s="112"/>
      <c r="H829" s="105"/>
      <c r="I829" s="1036" t="s">
        <v>1139</v>
      </c>
      <c r="J829" s="1036"/>
      <c r="K829" s="1036"/>
      <c r="L829" s="1070">
        <f>①入力票!D8-2</f>
        <v>6</v>
      </c>
      <c r="M829" s="1070"/>
      <c r="N829" s="1036" t="s">
        <v>5</v>
      </c>
      <c r="O829" s="1036"/>
      <c r="P829" s="1079">
        <f>①入力票!F8</f>
        <v>8</v>
      </c>
      <c r="Q829" s="1079"/>
      <c r="R829" s="1070" t="s">
        <v>6</v>
      </c>
      <c r="S829" s="1070"/>
      <c r="T829" s="1079">
        <f>①入力票!H8</f>
        <v>28</v>
      </c>
      <c r="U829" s="1079"/>
      <c r="V829" s="1036" t="s">
        <v>7</v>
      </c>
      <c r="W829" s="1036"/>
      <c r="X829" s="1071" t="s">
        <v>325</v>
      </c>
      <c r="Y829" s="1071"/>
      <c r="Z829" s="1072" t="str">
        <f>CONCATENATE("令和",①入力票!D8,"年",①入力票!F8,"月",①入力票!H8-1,"日")</f>
        <v>令和8年8月27日</v>
      </c>
      <c r="AA829" s="1072"/>
      <c r="AB829" s="1072"/>
      <c r="AC829" s="1072"/>
      <c r="AD829" s="1072"/>
      <c r="AE829" s="1072"/>
      <c r="AF829" s="1072"/>
      <c r="AG829" s="1072"/>
      <c r="AH829" s="1077"/>
      <c r="AI829" s="1077"/>
      <c r="AJ829" s="1077"/>
      <c r="AK829" s="1077"/>
      <c r="AL829" s="143"/>
      <c r="AM829" s="106"/>
      <c r="AN829" s="80"/>
      <c r="AR829" t="s">
        <v>464</v>
      </c>
    </row>
    <row r="830" spans="3:44" ht="13.5" customHeight="1" outlineLevel="1">
      <c r="C830" s="97" t="str">
        <f t="shared" si="19"/>
        <v>○</v>
      </c>
      <c r="E830" s="80"/>
      <c r="F830" s="105"/>
      <c r="G830" s="112"/>
      <c r="H830" s="105"/>
      <c r="I830" s="141" t="s">
        <v>349</v>
      </c>
      <c r="J830" s="137"/>
      <c r="K830" s="137"/>
      <c r="L830" s="135"/>
      <c r="M830" s="135"/>
      <c r="N830" s="137"/>
      <c r="O830" s="137"/>
      <c r="P830" s="138"/>
      <c r="Q830" s="139"/>
      <c r="R830" s="139"/>
      <c r="S830" s="139"/>
      <c r="V830" s="140"/>
      <c r="AL830" s="143"/>
      <c r="AM830" s="106"/>
      <c r="AN830" s="80"/>
      <c r="AR830" s="146"/>
    </row>
    <row r="831" spans="3:44" outlineLevel="1">
      <c r="C831" s="97" t="str">
        <f t="shared" si="19"/>
        <v>○</v>
      </c>
      <c r="E831" s="80"/>
      <c r="F831" s="105"/>
      <c r="G831" s="112"/>
      <c r="H831" s="131"/>
      <c r="I831" s="144"/>
      <c r="J831" s="144"/>
      <c r="K831" s="144"/>
      <c r="L831" s="144"/>
      <c r="M831" s="144"/>
      <c r="N831" s="144"/>
      <c r="O831" s="144"/>
      <c r="P831" s="144"/>
      <c r="Q831" s="144"/>
      <c r="R831" s="144"/>
      <c r="S831" s="144"/>
      <c r="T831" s="144"/>
      <c r="U831" s="144"/>
      <c r="V831" s="144"/>
      <c r="W831" s="144"/>
      <c r="X831" s="144"/>
      <c r="Y831" s="144"/>
      <c r="Z831" s="144"/>
      <c r="AA831" s="144"/>
      <c r="AB831" s="144"/>
      <c r="AC831" s="144"/>
      <c r="AD831" s="144"/>
      <c r="AE831" s="144"/>
      <c r="AF831" s="144"/>
      <c r="AG831" s="144"/>
      <c r="AH831" s="144"/>
      <c r="AI831" s="144"/>
      <c r="AJ831" s="144"/>
      <c r="AK831" s="144"/>
      <c r="AL831" s="145"/>
      <c r="AM831" s="106"/>
      <c r="AN831" s="80"/>
    </row>
    <row r="832" spans="3:44" outlineLevel="1">
      <c r="C832" s="97" t="str">
        <f t="shared" si="19"/>
        <v>○</v>
      </c>
      <c r="E832" s="80"/>
      <c r="F832" s="105"/>
      <c r="G832" s="80"/>
      <c r="H832" s="88"/>
      <c r="I832" s="88"/>
      <c r="J832" s="88"/>
      <c r="K832" s="88"/>
      <c r="L832" s="88"/>
      <c r="M832" s="88"/>
      <c r="N832" s="88"/>
      <c r="O832" s="88"/>
      <c r="P832" s="88"/>
      <c r="Q832" s="88"/>
      <c r="R832" s="88"/>
      <c r="S832" s="88"/>
      <c r="T832" s="88"/>
      <c r="U832" s="88"/>
      <c r="V832" s="88"/>
      <c r="W832" s="88"/>
      <c r="X832" s="88"/>
      <c r="Y832" s="88"/>
      <c r="Z832" s="88"/>
      <c r="AA832" s="88"/>
      <c r="AB832" s="88"/>
      <c r="AC832" s="88"/>
      <c r="AD832" s="88"/>
      <c r="AE832" s="88"/>
      <c r="AF832" s="88"/>
      <c r="AG832" s="88"/>
      <c r="AH832" s="88"/>
      <c r="AI832" s="88"/>
      <c r="AJ832" s="88"/>
      <c r="AK832" s="88"/>
      <c r="AL832" s="88"/>
      <c r="AM832" s="106"/>
      <c r="AN832" s="80"/>
    </row>
    <row r="833" spans="3:40" outlineLevel="1">
      <c r="C833" s="97" t="str">
        <f t="shared" si="19"/>
        <v>○</v>
      </c>
      <c r="E833" s="80"/>
      <c r="F833" s="105"/>
      <c r="G833" s="33" t="s">
        <v>285</v>
      </c>
      <c r="H833" s="112"/>
      <c r="I833" s="112"/>
      <c r="J833" s="112"/>
      <c r="K833" s="112"/>
      <c r="L833" s="112"/>
      <c r="M833" s="112"/>
      <c r="N833" s="112"/>
      <c r="O833" s="112"/>
      <c r="P833" s="112"/>
      <c r="Q833" s="112"/>
      <c r="R833" s="112"/>
      <c r="S833" s="112"/>
      <c r="T833" s="112"/>
      <c r="U833" s="112"/>
      <c r="V833" s="112"/>
      <c r="W833" s="112"/>
      <c r="X833" s="112"/>
      <c r="Y833" s="112"/>
      <c r="Z833" s="112"/>
      <c r="AA833" s="112"/>
      <c r="AB833" s="112"/>
      <c r="AC833" s="112"/>
      <c r="AD833" s="112"/>
      <c r="AE833" s="112"/>
      <c r="AF833" s="112"/>
      <c r="AG833" s="112"/>
      <c r="AH833" s="112"/>
      <c r="AI833" s="112"/>
      <c r="AJ833" s="112"/>
      <c r="AK833" s="112"/>
      <c r="AL833" s="112"/>
      <c r="AM833" s="106"/>
      <c r="AN833" s="80"/>
    </row>
    <row r="834" spans="3:40" outlineLevel="1">
      <c r="C834" s="97" t="str">
        <f t="shared" si="19"/>
        <v>○</v>
      </c>
      <c r="E834" s="80"/>
      <c r="F834" s="105"/>
      <c r="G834" s="112"/>
      <c r="H834" s="1017" t="s">
        <v>1265</v>
      </c>
      <c r="I834" s="1018"/>
      <c r="J834" s="1018"/>
      <c r="K834" s="1018"/>
      <c r="L834" s="1018"/>
      <c r="M834" s="1018"/>
      <c r="N834" s="1018"/>
      <c r="O834" s="1018"/>
      <c r="P834" s="1018"/>
      <c r="Q834" s="1018"/>
      <c r="R834" s="1018"/>
      <c r="S834" s="1018"/>
      <c r="T834" s="1018"/>
      <c r="U834" s="1018"/>
      <c r="V834" s="1018"/>
      <c r="W834" s="1018"/>
      <c r="X834" s="1018"/>
      <c r="Y834" s="1018"/>
      <c r="Z834" s="1018"/>
      <c r="AA834" s="1018"/>
      <c r="AB834" s="1018"/>
      <c r="AC834" s="1018"/>
      <c r="AD834" s="1018"/>
      <c r="AE834" s="1018"/>
      <c r="AF834" s="1018"/>
      <c r="AG834" s="1018"/>
      <c r="AH834" s="1018"/>
      <c r="AI834" s="1018"/>
      <c r="AJ834" s="1018"/>
      <c r="AK834" s="1018"/>
      <c r="AL834" s="1019"/>
      <c r="AM834" s="106"/>
      <c r="AN834" s="80"/>
    </row>
    <row r="835" spans="3:40" outlineLevel="1">
      <c r="C835" s="97" t="str">
        <f t="shared" si="19"/>
        <v>○</v>
      </c>
      <c r="E835" s="80"/>
      <c r="F835" s="105"/>
      <c r="G835" s="112"/>
      <c r="H835" s="1020"/>
      <c r="I835" s="1021"/>
      <c r="J835" s="1021"/>
      <c r="K835" s="1021"/>
      <c r="L835" s="1021"/>
      <c r="M835" s="1021"/>
      <c r="N835" s="1021"/>
      <c r="O835" s="1021"/>
      <c r="P835" s="1021"/>
      <c r="Q835" s="1021"/>
      <c r="R835" s="1021"/>
      <c r="S835" s="1021"/>
      <c r="T835" s="1021"/>
      <c r="U835" s="1021"/>
      <c r="V835" s="1021"/>
      <c r="W835" s="1021"/>
      <c r="X835" s="1021"/>
      <c r="Y835" s="1021"/>
      <c r="Z835" s="1021"/>
      <c r="AA835" s="1021"/>
      <c r="AB835" s="1021"/>
      <c r="AC835" s="1021"/>
      <c r="AD835" s="1021"/>
      <c r="AE835" s="1021"/>
      <c r="AF835" s="1021"/>
      <c r="AG835" s="1021"/>
      <c r="AH835" s="1021"/>
      <c r="AI835" s="1021"/>
      <c r="AJ835" s="1021"/>
      <c r="AK835" s="1021"/>
      <c r="AL835" s="1022"/>
      <c r="AM835" s="106"/>
      <c r="AN835" s="80"/>
    </row>
    <row r="836" spans="3:40" outlineLevel="1">
      <c r="C836" s="97" t="str">
        <f t="shared" si="19"/>
        <v>○</v>
      </c>
      <c r="E836" s="80"/>
      <c r="F836" s="105"/>
      <c r="G836" s="112"/>
      <c r="H836" s="1020"/>
      <c r="I836" s="1021"/>
      <c r="J836" s="1021"/>
      <c r="K836" s="1021"/>
      <c r="L836" s="1021"/>
      <c r="M836" s="1021"/>
      <c r="N836" s="1021"/>
      <c r="O836" s="1021"/>
      <c r="P836" s="1021"/>
      <c r="Q836" s="1021"/>
      <c r="R836" s="1021"/>
      <c r="S836" s="1021"/>
      <c r="T836" s="1021"/>
      <c r="U836" s="1021"/>
      <c r="V836" s="1021"/>
      <c r="W836" s="1021"/>
      <c r="X836" s="1021"/>
      <c r="Y836" s="1021"/>
      <c r="Z836" s="1021"/>
      <c r="AA836" s="1021"/>
      <c r="AB836" s="1021"/>
      <c r="AC836" s="1021"/>
      <c r="AD836" s="1021"/>
      <c r="AE836" s="1021"/>
      <c r="AF836" s="1021"/>
      <c r="AG836" s="1021"/>
      <c r="AH836" s="1021"/>
      <c r="AI836" s="1021"/>
      <c r="AJ836" s="1021"/>
      <c r="AK836" s="1021"/>
      <c r="AL836" s="1022"/>
      <c r="AM836" s="106"/>
      <c r="AN836" s="80"/>
    </row>
    <row r="837" spans="3:40" outlineLevel="1">
      <c r="C837" s="97" t="str">
        <f t="shared" si="19"/>
        <v>○</v>
      </c>
      <c r="E837" s="80"/>
      <c r="F837" s="105"/>
      <c r="G837" s="112"/>
      <c r="H837" s="1023"/>
      <c r="I837" s="1024"/>
      <c r="J837" s="1024"/>
      <c r="K837" s="1024"/>
      <c r="L837" s="1024"/>
      <c r="M837" s="1024"/>
      <c r="N837" s="1024"/>
      <c r="O837" s="1024"/>
      <c r="P837" s="1024"/>
      <c r="Q837" s="1024"/>
      <c r="R837" s="1024"/>
      <c r="S837" s="1024"/>
      <c r="T837" s="1024"/>
      <c r="U837" s="1024"/>
      <c r="V837" s="1024"/>
      <c r="W837" s="1024"/>
      <c r="X837" s="1024"/>
      <c r="Y837" s="1024"/>
      <c r="Z837" s="1024"/>
      <c r="AA837" s="1024"/>
      <c r="AB837" s="1024"/>
      <c r="AC837" s="1024"/>
      <c r="AD837" s="1024"/>
      <c r="AE837" s="1024"/>
      <c r="AF837" s="1024"/>
      <c r="AG837" s="1024"/>
      <c r="AH837" s="1024"/>
      <c r="AI837" s="1024"/>
      <c r="AJ837" s="1024"/>
      <c r="AK837" s="1024"/>
      <c r="AL837" s="1025"/>
      <c r="AM837" s="106"/>
      <c r="AN837" s="80"/>
    </row>
    <row r="838" spans="3:40" outlineLevel="1">
      <c r="C838" s="97" t="str">
        <f t="shared" si="19"/>
        <v>○</v>
      </c>
      <c r="E838" s="80"/>
      <c r="F838" s="105"/>
      <c r="G838" s="88"/>
      <c r="H838" s="88"/>
      <c r="I838" s="88"/>
      <c r="J838" s="88"/>
      <c r="K838" s="88"/>
      <c r="L838" s="88"/>
      <c r="M838" s="88"/>
      <c r="N838" s="88"/>
      <c r="O838" s="88"/>
      <c r="P838" s="88"/>
      <c r="Q838" s="88"/>
      <c r="R838" s="88"/>
      <c r="S838" s="88"/>
      <c r="T838" s="88"/>
      <c r="U838" s="88"/>
      <c r="V838" s="88"/>
      <c r="W838" s="88"/>
      <c r="X838" s="88"/>
      <c r="Y838" s="88"/>
      <c r="Z838" s="88"/>
      <c r="AA838" s="88"/>
      <c r="AB838" s="88"/>
      <c r="AC838" s="88"/>
      <c r="AD838" s="88"/>
      <c r="AE838" s="88"/>
      <c r="AF838" s="88"/>
      <c r="AG838" s="88"/>
      <c r="AH838" s="88"/>
      <c r="AI838" s="88"/>
      <c r="AJ838" s="88"/>
      <c r="AK838" s="88"/>
      <c r="AL838" s="88"/>
      <c r="AM838" s="106"/>
      <c r="AN838" s="80"/>
    </row>
    <row r="839" spans="3:40" outlineLevel="1">
      <c r="C839" s="97" t="str">
        <f t="shared" si="19"/>
        <v>○</v>
      </c>
      <c r="E839" s="80"/>
      <c r="F839" s="105"/>
      <c r="G839" s="33" t="s">
        <v>287</v>
      </c>
      <c r="H839" s="88"/>
      <c r="I839" s="117"/>
      <c r="J839" s="117"/>
      <c r="K839" s="117"/>
      <c r="L839" s="117"/>
      <c r="M839" s="117"/>
      <c r="N839" s="117"/>
      <c r="O839" s="117"/>
      <c r="P839" s="117"/>
      <c r="Q839" s="117"/>
      <c r="R839" s="117"/>
      <c r="S839" s="117"/>
      <c r="T839" s="117"/>
      <c r="U839" s="117"/>
      <c r="V839" s="117"/>
      <c r="W839" s="117"/>
      <c r="X839" s="117"/>
      <c r="Y839" s="117"/>
      <c r="Z839" s="117"/>
      <c r="AA839" s="117"/>
      <c r="AB839" s="117"/>
      <c r="AC839" s="117"/>
      <c r="AD839" s="117"/>
      <c r="AE839" s="117"/>
      <c r="AF839" s="117"/>
      <c r="AG839" s="117"/>
      <c r="AH839" s="117"/>
      <c r="AI839" s="117"/>
      <c r="AJ839" s="117"/>
      <c r="AK839" s="117"/>
      <c r="AL839" s="117"/>
      <c r="AM839" s="106"/>
      <c r="AN839" s="80"/>
    </row>
    <row r="840" spans="3:40" outlineLevel="1">
      <c r="C840" s="97" t="str">
        <f t="shared" si="19"/>
        <v>○</v>
      </c>
      <c r="E840" s="80"/>
      <c r="F840" s="105"/>
      <c r="G840" s="33"/>
      <c r="H840" s="124" t="s">
        <v>288</v>
      </c>
      <c r="I840" s="113"/>
      <c r="J840" s="113"/>
      <c r="K840" s="113"/>
      <c r="L840" s="113"/>
      <c r="M840" s="113"/>
      <c r="N840" s="113"/>
      <c r="O840" s="113"/>
      <c r="P840" s="113"/>
      <c r="Q840" s="113"/>
      <c r="R840" s="113"/>
      <c r="S840" s="113"/>
      <c r="T840" s="113"/>
      <c r="U840" s="113"/>
      <c r="V840" s="113"/>
      <c r="W840" s="113"/>
      <c r="X840" s="113"/>
      <c r="Y840" s="113"/>
      <c r="Z840" s="113"/>
      <c r="AA840" s="113"/>
      <c r="AB840" s="113"/>
      <c r="AC840" s="113"/>
      <c r="AD840" s="113"/>
      <c r="AE840" s="113"/>
      <c r="AF840" s="113"/>
      <c r="AG840" s="113"/>
      <c r="AH840" s="113"/>
      <c r="AI840" s="113"/>
      <c r="AJ840" s="113"/>
      <c r="AK840" s="113"/>
      <c r="AL840" s="114"/>
      <c r="AM840" s="106"/>
      <c r="AN840" s="80"/>
    </row>
    <row r="841" spans="3:40" outlineLevel="1">
      <c r="C841" s="97" t="str">
        <f t="shared" si="19"/>
        <v>○</v>
      </c>
      <c r="E841" s="80"/>
      <c r="F841" s="105"/>
      <c r="G841" s="112"/>
      <c r="H841" s="105"/>
      <c r="I841" s="1021" t="s">
        <v>350</v>
      </c>
      <c r="J841" s="1021"/>
      <c r="K841" s="1021"/>
      <c r="L841" s="1021"/>
      <c r="M841" s="1021"/>
      <c r="N841" s="1021"/>
      <c r="O841" s="1021"/>
      <c r="P841" s="1021"/>
      <c r="Q841" s="1021"/>
      <c r="R841" s="1021"/>
      <c r="S841" s="1021"/>
      <c r="T841" s="1021"/>
      <c r="U841" s="1021"/>
      <c r="V841" s="1021"/>
      <c r="W841" s="1021"/>
      <c r="X841" s="1021"/>
      <c r="Y841" s="1021"/>
      <c r="Z841" s="1021"/>
      <c r="AA841" s="1021"/>
      <c r="AB841" s="1021"/>
      <c r="AC841" s="1021"/>
      <c r="AD841" s="1021"/>
      <c r="AE841" s="1021"/>
      <c r="AF841" s="1021"/>
      <c r="AG841" s="1021"/>
      <c r="AH841" s="1021"/>
      <c r="AI841" s="1021"/>
      <c r="AJ841" s="1021"/>
      <c r="AK841" s="1021"/>
      <c r="AL841" s="1022"/>
      <c r="AM841" s="106"/>
      <c r="AN841" s="80"/>
    </row>
    <row r="842" spans="3:40" outlineLevel="1">
      <c r="C842" s="97" t="str">
        <f t="shared" si="19"/>
        <v>○</v>
      </c>
      <c r="E842" s="80"/>
      <c r="F842" s="105"/>
      <c r="G842" s="112"/>
      <c r="H842" s="125"/>
      <c r="I842" s="1021"/>
      <c r="J842" s="1021"/>
      <c r="K842" s="1021"/>
      <c r="L842" s="1021"/>
      <c r="M842" s="1021"/>
      <c r="N842" s="1021"/>
      <c r="O842" s="1021"/>
      <c r="P842" s="1021"/>
      <c r="Q842" s="1021"/>
      <c r="R842" s="1021"/>
      <c r="S842" s="1021"/>
      <c r="T842" s="1021"/>
      <c r="U842" s="1021"/>
      <c r="V842" s="1021"/>
      <c r="W842" s="1021"/>
      <c r="X842" s="1021"/>
      <c r="Y842" s="1021"/>
      <c r="Z842" s="1021"/>
      <c r="AA842" s="1021"/>
      <c r="AB842" s="1021"/>
      <c r="AC842" s="1021"/>
      <c r="AD842" s="1021"/>
      <c r="AE842" s="1021"/>
      <c r="AF842" s="1021"/>
      <c r="AG842" s="1021"/>
      <c r="AH842" s="1021"/>
      <c r="AI842" s="1021"/>
      <c r="AJ842" s="1021"/>
      <c r="AK842" s="1021"/>
      <c r="AL842" s="1022"/>
      <c r="AM842" s="106"/>
      <c r="AN842" s="80"/>
    </row>
    <row r="843" spans="3:40" outlineLevel="1">
      <c r="C843" s="97" t="str">
        <f t="shared" si="19"/>
        <v>○</v>
      </c>
      <c r="E843" s="80"/>
      <c r="F843" s="105"/>
      <c r="G843" s="112"/>
      <c r="H843" s="125"/>
      <c r="I843" s="1021"/>
      <c r="J843" s="1021"/>
      <c r="K843" s="1021"/>
      <c r="L843" s="1021"/>
      <c r="M843" s="1021"/>
      <c r="N843" s="1021"/>
      <c r="O843" s="1021"/>
      <c r="P843" s="1021"/>
      <c r="Q843" s="1021"/>
      <c r="R843" s="1021"/>
      <c r="S843" s="1021"/>
      <c r="T843" s="1021"/>
      <c r="U843" s="1021"/>
      <c r="V843" s="1021"/>
      <c r="W843" s="1021"/>
      <c r="X843" s="1021"/>
      <c r="Y843" s="1021"/>
      <c r="Z843" s="1021"/>
      <c r="AA843" s="1021"/>
      <c r="AB843" s="1021"/>
      <c r="AC843" s="1021"/>
      <c r="AD843" s="1021"/>
      <c r="AE843" s="1021"/>
      <c r="AF843" s="1021"/>
      <c r="AG843" s="1021"/>
      <c r="AH843" s="1021"/>
      <c r="AI843" s="1021"/>
      <c r="AJ843" s="1021"/>
      <c r="AK843" s="1021"/>
      <c r="AL843" s="1022"/>
      <c r="AM843" s="106"/>
      <c r="AN843" s="80"/>
    </row>
    <row r="844" spans="3:40" outlineLevel="1">
      <c r="C844" s="97" t="str">
        <f t="shared" si="19"/>
        <v>○</v>
      </c>
      <c r="E844" s="80"/>
      <c r="F844" s="105"/>
      <c r="G844" s="88"/>
      <c r="H844" s="126" t="s">
        <v>289</v>
      </c>
      <c r="I844" s="111"/>
      <c r="J844" s="111"/>
      <c r="K844" s="111"/>
      <c r="L844" s="111"/>
      <c r="M844" s="111"/>
      <c r="N844" s="111"/>
      <c r="O844" s="111"/>
      <c r="P844" s="111"/>
      <c r="Q844" s="111"/>
      <c r="R844" s="111"/>
      <c r="S844" s="111"/>
      <c r="T844" s="111"/>
      <c r="U844" s="111"/>
      <c r="V844" s="111"/>
      <c r="W844" s="111"/>
      <c r="X844" s="111"/>
      <c r="Y844" s="111"/>
      <c r="Z844" s="111"/>
      <c r="AA844" s="111"/>
      <c r="AB844" s="111"/>
      <c r="AC844" s="111"/>
      <c r="AD844" s="111"/>
      <c r="AE844" s="111"/>
      <c r="AF844" s="111"/>
      <c r="AG844" s="111"/>
      <c r="AH844" s="111"/>
      <c r="AI844" s="111"/>
      <c r="AJ844" s="111"/>
      <c r="AK844" s="111"/>
      <c r="AL844" s="116"/>
      <c r="AM844" s="106"/>
      <c r="AN844" s="80"/>
    </row>
    <row r="845" spans="3:40" outlineLevel="1">
      <c r="C845" s="97" t="str">
        <f t="shared" si="19"/>
        <v>○</v>
      </c>
      <c r="E845" s="80"/>
      <c r="F845" s="105"/>
      <c r="G845" s="88"/>
      <c r="H845" s="115"/>
      <c r="I845" s="1027" t="s">
        <v>1151</v>
      </c>
      <c r="J845" s="1027"/>
      <c r="K845" s="1027"/>
      <c r="L845" s="1027"/>
      <c r="M845" s="1027"/>
      <c r="N845" s="1027"/>
      <c r="O845" s="1027"/>
      <c r="P845" s="1027"/>
      <c r="Q845" s="1027"/>
      <c r="R845" s="1027"/>
      <c r="S845" s="1027"/>
      <c r="T845" s="1027"/>
      <c r="U845" s="1027"/>
      <c r="V845" s="1027"/>
      <c r="W845" s="1028" t="s">
        <v>1154</v>
      </c>
      <c r="X845" s="1027"/>
      <c r="Y845" s="1027"/>
      <c r="Z845" s="1027"/>
      <c r="AA845" s="1027"/>
      <c r="AB845" s="1027"/>
      <c r="AC845" s="1027"/>
      <c r="AD845" s="1027"/>
      <c r="AE845" s="1027"/>
      <c r="AF845" s="1027"/>
      <c r="AG845" s="1027"/>
      <c r="AH845" s="1027"/>
      <c r="AI845" s="1027"/>
      <c r="AJ845" s="1027"/>
      <c r="AK845" s="111"/>
      <c r="AL845" s="116"/>
      <c r="AM845" s="106"/>
      <c r="AN845" s="80"/>
    </row>
    <row r="846" spans="3:40" outlineLevel="1">
      <c r="C846" s="97" t="str">
        <f t="shared" ref="C846:C878" si="20">C$813</f>
        <v>○</v>
      </c>
      <c r="E846" s="80"/>
      <c r="F846" s="105"/>
      <c r="G846" s="88"/>
      <c r="H846" s="115"/>
      <c r="I846" s="1026" t="s">
        <v>351</v>
      </c>
      <c r="J846" s="1026"/>
      <c r="K846" s="1026"/>
      <c r="L846" s="1026"/>
      <c r="M846" s="1026"/>
      <c r="N846" s="1026"/>
      <c r="O846" s="1026"/>
      <c r="P846" s="1026"/>
      <c r="Q846" s="1026"/>
      <c r="R846" s="1026"/>
      <c r="S846" s="1026"/>
      <c r="T846" s="1026"/>
      <c r="U846" s="1026"/>
      <c r="V846" s="1026"/>
      <c r="W846" s="1026" t="s">
        <v>331</v>
      </c>
      <c r="X846" s="1026"/>
      <c r="Y846" s="1026"/>
      <c r="Z846" s="1026"/>
      <c r="AA846" s="1026"/>
      <c r="AB846" s="1026"/>
      <c r="AC846" s="1026"/>
      <c r="AD846" s="1026"/>
      <c r="AE846" s="1026"/>
      <c r="AF846" s="1026"/>
      <c r="AG846" s="1026"/>
      <c r="AH846" s="1026"/>
      <c r="AI846" s="1026"/>
      <c r="AJ846" s="1026"/>
      <c r="AK846" s="111"/>
      <c r="AL846" s="116"/>
      <c r="AM846" s="106"/>
      <c r="AN846" s="80"/>
    </row>
    <row r="847" spans="3:40" outlineLevel="1">
      <c r="C847" s="97" t="str">
        <f t="shared" si="20"/>
        <v>○</v>
      </c>
      <c r="E847" s="80"/>
      <c r="F847" s="105"/>
      <c r="G847" s="88"/>
      <c r="H847" s="115"/>
      <c r="I847" s="1069" t="s">
        <v>352</v>
      </c>
      <c r="J847" s="1026"/>
      <c r="K847" s="1026"/>
      <c r="L847" s="1026"/>
      <c r="M847" s="1026"/>
      <c r="N847" s="1026"/>
      <c r="O847" s="1026"/>
      <c r="P847" s="1026"/>
      <c r="Q847" s="1026"/>
      <c r="R847" s="1026"/>
      <c r="S847" s="1026"/>
      <c r="T847" s="1026"/>
      <c r="U847" s="1026"/>
      <c r="V847" s="1026"/>
      <c r="W847" s="1026" t="s">
        <v>334</v>
      </c>
      <c r="X847" s="1026"/>
      <c r="Y847" s="1026"/>
      <c r="Z847" s="1026"/>
      <c r="AA847" s="1026"/>
      <c r="AB847" s="1026"/>
      <c r="AC847" s="1026"/>
      <c r="AD847" s="1026"/>
      <c r="AE847" s="1026"/>
      <c r="AF847" s="1026"/>
      <c r="AG847" s="1026"/>
      <c r="AH847" s="1026"/>
      <c r="AI847" s="1026"/>
      <c r="AJ847" s="1026"/>
      <c r="AK847" s="111"/>
      <c r="AL847" s="116"/>
      <c r="AM847" s="106"/>
      <c r="AN847" s="80"/>
    </row>
    <row r="848" spans="3:40" outlineLevel="1">
      <c r="C848" s="97" t="str">
        <f t="shared" si="20"/>
        <v>○</v>
      </c>
      <c r="E848" s="80"/>
      <c r="F848" s="105"/>
      <c r="G848" s="88"/>
      <c r="H848" s="115"/>
      <c r="I848" s="122" t="s">
        <v>353</v>
      </c>
      <c r="J848" s="132"/>
      <c r="K848" s="132"/>
      <c r="L848" s="132"/>
      <c r="M848" s="132"/>
      <c r="N848" s="132"/>
      <c r="O848" s="132"/>
      <c r="P848" s="132"/>
      <c r="Q848" s="132"/>
      <c r="R848" s="132"/>
      <c r="S848" s="132"/>
      <c r="T848" s="132"/>
      <c r="U848" s="132"/>
      <c r="V848" s="132"/>
      <c r="W848" s="132"/>
      <c r="X848" s="132"/>
      <c r="Y848" s="132"/>
      <c r="Z848" s="132"/>
      <c r="AA848" s="132"/>
      <c r="AB848" s="132"/>
      <c r="AC848" s="132"/>
      <c r="AD848" s="132"/>
      <c r="AE848" s="132"/>
      <c r="AF848" s="132"/>
      <c r="AG848" s="132"/>
      <c r="AH848" s="132"/>
      <c r="AI848" s="132"/>
      <c r="AJ848" s="132"/>
      <c r="AK848" s="111"/>
      <c r="AL848" s="116"/>
      <c r="AM848" s="106"/>
      <c r="AN848" s="80"/>
    </row>
    <row r="849" spans="3:44" outlineLevel="1">
      <c r="C849" s="97" t="str">
        <f t="shared" si="20"/>
        <v>○</v>
      </c>
      <c r="E849" s="80"/>
      <c r="F849" s="105"/>
      <c r="G849" s="88"/>
      <c r="H849" s="115"/>
      <c r="I849" s="122" t="s">
        <v>354</v>
      </c>
      <c r="J849" s="132"/>
      <c r="K849" s="132"/>
      <c r="L849" s="132"/>
      <c r="M849" s="132"/>
      <c r="N849" s="132"/>
      <c r="O849" s="132"/>
      <c r="P849" s="132"/>
      <c r="Q849" s="132"/>
      <c r="R849" s="132"/>
      <c r="S849" s="132"/>
      <c r="T849" s="132"/>
      <c r="U849" s="132"/>
      <c r="V849" s="132"/>
      <c r="W849" s="132"/>
      <c r="X849" s="132"/>
      <c r="Y849" s="132"/>
      <c r="Z849" s="132"/>
      <c r="AA849" s="132"/>
      <c r="AB849" s="132"/>
      <c r="AC849" s="132"/>
      <c r="AD849" s="132"/>
      <c r="AE849" s="132"/>
      <c r="AF849" s="132"/>
      <c r="AG849" s="132"/>
      <c r="AH849" s="132"/>
      <c r="AI849" s="132"/>
      <c r="AJ849" s="132"/>
      <c r="AK849" s="111"/>
      <c r="AL849" s="116"/>
      <c r="AM849" s="106"/>
      <c r="AN849" s="80"/>
    </row>
    <row r="850" spans="3:44" outlineLevel="1">
      <c r="C850" s="97" t="str">
        <f t="shared" si="20"/>
        <v>○</v>
      </c>
      <c r="E850" s="80"/>
      <c r="F850" s="105"/>
      <c r="G850" s="88"/>
      <c r="H850" s="119"/>
      <c r="I850" s="133" t="s">
        <v>1152</v>
      </c>
      <c r="J850" s="134"/>
      <c r="K850" s="134"/>
      <c r="L850" s="134"/>
      <c r="M850" s="134"/>
      <c r="N850" s="134"/>
      <c r="O850" s="134"/>
      <c r="P850" s="134"/>
      <c r="Q850" s="134"/>
      <c r="R850" s="134"/>
      <c r="S850" s="134"/>
      <c r="T850" s="134"/>
      <c r="U850" s="134"/>
      <c r="V850" s="134"/>
      <c r="W850" s="134"/>
      <c r="X850" s="134"/>
      <c r="Y850" s="134"/>
      <c r="Z850" s="134"/>
      <c r="AA850" s="134"/>
      <c r="AB850" s="134"/>
      <c r="AC850" s="134"/>
      <c r="AD850" s="134"/>
      <c r="AE850" s="134"/>
      <c r="AF850" s="134"/>
      <c r="AG850" s="134"/>
      <c r="AH850" s="134"/>
      <c r="AI850" s="134"/>
      <c r="AJ850" s="134"/>
      <c r="AK850" s="120"/>
      <c r="AL850" s="121"/>
      <c r="AM850" s="106"/>
      <c r="AN850" s="80"/>
    </row>
    <row r="851" spans="3:44" outlineLevel="1">
      <c r="C851" s="97" t="str">
        <f t="shared" si="20"/>
        <v>○</v>
      </c>
      <c r="E851" s="80"/>
      <c r="F851" s="105"/>
      <c r="G851" s="88"/>
      <c r="H851" s="88"/>
      <c r="I851" s="117"/>
      <c r="J851" s="117"/>
      <c r="K851" s="117"/>
      <c r="L851" s="117"/>
      <c r="M851" s="117"/>
      <c r="N851" s="117"/>
      <c r="O851" s="117"/>
      <c r="P851" s="117"/>
      <c r="Q851" s="117"/>
      <c r="R851" s="117"/>
      <c r="S851" s="117"/>
      <c r="T851" s="117"/>
      <c r="U851" s="117"/>
      <c r="V851" s="117"/>
      <c r="W851" s="117"/>
      <c r="X851" s="117"/>
      <c r="Y851" s="117"/>
      <c r="Z851" s="117"/>
      <c r="AA851" s="117"/>
      <c r="AB851" s="117"/>
      <c r="AC851" s="117"/>
      <c r="AD851" s="117"/>
      <c r="AE851" s="117"/>
      <c r="AF851" s="117"/>
      <c r="AG851" s="117"/>
      <c r="AH851" s="117"/>
      <c r="AI851" s="117"/>
      <c r="AJ851" s="117"/>
      <c r="AK851" s="117"/>
      <c r="AL851" s="117"/>
      <c r="AM851" s="106"/>
      <c r="AN851" s="80"/>
    </row>
    <row r="852" spans="3:44" outlineLevel="1">
      <c r="C852" s="97" t="str">
        <f t="shared" si="20"/>
        <v>○</v>
      </c>
      <c r="E852" s="80"/>
      <c r="F852" s="105"/>
      <c r="G852" s="33" t="s">
        <v>304</v>
      </c>
      <c r="H852" s="88"/>
      <c r="I852" s="117"/>
      <c r="J852" s="117"/>
      <c r="K852" s="117"/>
      <c r="L852" s="117"/>
      <c r="M852" s="117"/>
      <c r="N852" s="117"/>
      <c r="O852" s="117"/>
      <c r="P852" s="117"/>
      <c r="Q852" s="117"/>
      <c r="R852" s="117"/>
      <c r="S852" s="117"/>
      <c r="T852" s="117"/>
      <c r="U852" s="117"/>
      <c r="V852" s="117"/>
      <c r="W852" s="117"/>
      <c r="X852" s="117"/>
      <c r="Y852" s="117"/>
      <c r="Z852" s="117"/>
      <c r="AA852" s="117"/>
      <c r="AB852" s="117"/>
      <c r="AC852" s="117"/>
      <c r="AD852" s="117"/>
      <c r="AE852" s="117"/>
      <c r="AF852" s="117"/>
      <c r="AG852" s="117"/>
      <c r="AH852" s="117"/>
      <c r="AI852" s="117"/>
      <c r="AJ852" s="117"/>
      <c r="AK852" s="117"/>
      <c r="AL852" s="117"/>
      <c r="AM852" s="106"/>
      <c r="AN852" s="80"/>
    </row>
    <row r="853" spans="3:44" outlineLevel="1">
      <c r="C853" s="97" t="str">
        <f t="shared" si="20"/>
        <v>○</v>
      </c>
      <c r="E853" s="80"/>
      <c r="F853" s="105"/>
      <c r="G853" s="88"/>
      <c r="H853" s="1017" t="s">
        <v>355</v>
      </c>
      <c r="I853" s="1018"/>
      <c r="J853" s="1018"/>
      <c r="K853" s="1018"/>
      <c r="L853" s="1018"/>
      <c r="M853" s="1018"/>
      <c r="N853" s="1018"/>
      <c r="O853" s="1018"/>
      <c r="P853" s="1018"/>
      <c r="Q853" s="1018"/>
      <c r="R853" s="1018"/>
      <c r="S853" s="1018"/>
      <c r="T853" s="1018"/>
      <c r="U853" s="1018"/>
      <c r="V853" s="1018"/>
      <c r="W853" s="1018"/>
      <c r="X853" s="1018"/>
      <c r="Y853" s="1018"/>
      <c r="Z853" s="1018"/>
      <c r="AA853" s="1018"/>
      <c r="AB853" s="1018"/>
      <c r="AC853" s="1018"/>
      <c r="AD853" s="1018"/>
      <c r="AE853" s="1018"/>
      <c r="AF853" s="1018"/>
      <c r="AG853" s="1018"/>
      <c r="AH853" s="1018"/>
      <c r="AI853" s="1018"/>
      <c r="AJ853" s="1018"/>
      <c r="AK853" s="1018"/>
      <c r="AL853" s="1019"/>
      <c r="AM853" s="106"/>
      <c r="AN853" s="80"/>
    </row>
    <row r="854" spans="3:44" outlineLevel="1">
      <c r="C854" s="97" t="str">
        <f t="shared" si="20"/>
        <v>○</v>
      </c>
      <c r="E854" s="80"/>
      <c r="F854" s="105"/>
      <c r="G854" s="88"/>
      <c r="H854" s="1020" t="s">
        <v>356</v>
      </c>
      <c r="I854" s="1021"/>
      <c r="J854" s="1021"/>
      <c r="K854" s="1021"/>
      <c r="L854" s="1021"/>
      <c r="M854" s="1021"/>
      <c r="N854" s="1021"/>
      <c r="O854" s="1021"/>
      <c r="P854" s="1021"/>
      <c r="Q854" s="1021"/>
      <c r="R854" s="1021"/>
      <c r="S854" s="1021"/>
      <c r="T854" s="1021"/>
      <c r="U854" s="1021"/>
      <c r="V854" s="1021"/>
      <c r="W854" s="1021"/>
      <c r="X854" s="1021"/>
      <c r="Y854" s="1021"/>
      <c r="Z854" s="1021"/>
      <c r="AA854" s="1021"/>
      <c r="AB854" s="1021"/>
      <c r="AC854" s="1021"/>
      <c r="AD854" s="1021"/>
      <c r="AE854" s="1021"/>
      <c r="AF854" s="1021"/>
      <c r="AG854" s="1021"/>
      <c r="AH854" s="1021"/>
      <c r="AI854" s="1021"/>
      <c r="AJ854" s="1021"/>
      <c r="AK854" s="1021"/>
      <c r="AL854" s="1022"/>
      <c r="AM854" s="106"/>
      <c r="AN854" s="80"/>
    </row>
    <row r="855" spans="3:44" outlineLevel="1">
      <c r="C855" s="97" t="str">
        <f t="shared" si="20"/>
        <v>○</v>
      </c>
      <c r="E855" s="80"/>
      <c r="F855" s="105"/>
      <c r="G855" s="88"/>
      <c r="H855" s="1020" t="s">
        <v>357</v>
      </c>
      <c r="I855" s="1021"/>
      <c r="J855" s="1021"/>
      <c r="K855" s="1021"/>
      <c r="L855" s="1021"/>
      <c r="M855" s="1021"/>
      <c r="N855" s="1021"/>
      <c r="O855" s="1021"/>
      <c r="P855" s="1021"/>
      <c r="Q855" s="1021"/>
      <c r="R855" s="1021"/>
      <c r="S855" s="1021"/>
      <c r="T855" s="1021"/>
      <c r="U855" s="1021"/>
      <c r="V855" s="1021"/>
      <c r="W855" s="1021"/>
      <c r="X855" s="1021"/>
      <c r="Y855" s="1021"/>
      <c r="Z855" s="1021"/>
      <c r="AA855" s="1021"/>
      <c r="AB855" s="1021"/>
      <c r="AC855" s="1021"/>
      <c r="AD855" s="1021"/>
      <c r="AE855" s="1021"/>
      <c r="AF855" s="1021"/>
      <c r="AG855" s="1021"/>
      <c r="AH855" s="1021"/>
      <c r="AI855" s="1021"/>
      <c r="AJ855" s="1021"/>
      <c r="AK855" s="1021"/>
      <c r="AL855" s="1022"/>
      <c r="AM855" s="106"/>
      <c r="AN855" s="80"/>
    </row>
    <row r="856" spans="3:44" outlineLevel="1">
      <c r="C856" s="97" t="str">
        <f t="shared" si="20"/>
        <v>○</v>
      </c>
      <c r="E856" s="80"/>
      <c r="F856" s="105"/>
      <c r="G856" s="88"/>
      <c r="H856" s="1020" t="s">
        <v>358</v>
      </c>
      <c r="I856" s="1021"/>
      <c r="J856" s="1021"/>
      <c r="K856" s="1021"/>
      <c r="L856" s="1021"/>
      <c r="M856" s="1021"/>
      <c r="N856" s="1021"/>
      <c r="O856" s="1021"/>
      <c r="P856" s="1021"/>
      <c r="Q856" s="1021"/>
      <c r="R856" s="1021"/>
      <c r="S856" s="1021"/>
      <c r="T856" s="1021"/>
      <c r="U856" s="1021"/>
      <c r="V856" s="1021"/>
      <c r="W856" s="1021"/>
      <c r="X856" s="1021"/>
      <c r="Y856" s="1021"/>
      <c r="Z856" s="1021"/>
      <c r="AA856" s="1021"/>
      <c r="AB856" s="1021"/>
      <c r="AC856" s="1021"/>
      <c r="AD856" s="1021"/>
      <c r="AE856" s="1021"/>
      <c r="AF856" s="1021"/>
      <c r="AG856" s="1021"/>
      <c r="AH856" s="1021"/>
      <c r="AI856" s="1021"/>
      <c r="AJ856" s="1021"/>
      <c r="AK856" s="1021"/>
      <c r="AL856" s="1022"/>
      <c r="AM856" s="106"/>
      <c r="AN856" s="80"/>
    </row>
    <row r="857" spans="3:44" outlineLevel="1">
      <c r="C857" s="97" t="str">
        <f t="shared" si="20"/>
        <v>○</v>
      </c>
      <c r="E857" s="80"/>
      <c r="F857" s="105"/>
      <c r="G857" s="88"/>
      <c r="H857" s="1020" t="s">
        <v>359</v>
      </c>
      <c r="I857" s="1021"/>
      <c r="J857" s="1021"/>
      <c r="K857" s="1021"/>
      <c r="L857" s="1021"/>
      <c r="M857" s="1021"/>
      <c r="N857" s="1021"/>
      <c r="O857" s="1021"/>
      <c r="P857" s="1021"/>
      <c r="Q857" s="1021"/>
      <c r="R857" s="1021"/>
      <c r="S857" s="1021"/>
      <c r="T857" s="1021"/>
      <c r="U857" s="1021"/>
      <c r="V857" s="1021"/>
      <c r="W857" s="1021"/>
      <c r="X857" s="1021"/>
      <c r="Y857" s="1021"/>
      <c r="Z857" s="1021"/>
      <c r="AA857" s="1021"/>
      <c r="AB857" s="1021"/>
      <c r="AC857" s="1021"/>
      <c r="AD857" s="1021"/>
      <c r="AE857" s="1021"/>
      <c r="AF857" s="1021"/>
      <c r="AG857" s="1021"/>
      <c r="AH857" s="1021"/>
      <c r="AI857" s="1021"/>
      <c r="AJ857" s="1021"/>
      <c r="AK857" s="1021"/>
      <c r="AL857" s="1022"/>
      <c r="AM857" s="106"/>
      <c r="AN857" s="80"/>
    </row>
    <row r="858" spans="3:44" outlineLevel="1">
      <c r="C858" s="97" t="str">
        <f t="shared" si="20"/>
        <v>○</v>
      </c>
      <c r="E858" s="80"/>
      <c r="F858" s="105"/>
      <c r="G858" s="88"/>
      <c r="H858" s="1080" t="str">
        <f>CONCATENATE("※対象工事は，「",①入力票!D17,"」の工事であるため注意が必要。")</f>
        <v>※対象工事は，「一般土木，管２種」の工事であるため注意が必要。</v>
      </c>
      <c r="I858" s="1081"/>
      <c r="J858" s="1081"/>
      <c r="K858" s="1081"/>
      <c r="L858" s="1081"/>
      <c r="M858" s="1081"/>
      <c r="N858" s="1081"/>
      <c r="O858" s="1081"/>
      <c r="P858" s="1081"/>
      <c r="Q858" s="1081"/>
      <c r="R858" s="1081"/>
      <c r="S858" s="1081"/>
      <c r="T858" s="1081"/>
      <c r="U858" s="1081"/>
      <c r="V858" s="1081"/>
      <c r="W858" s="1081"/>
      <c r="X858" s="1081"/>
      <c r="Y858" s="1081"/>
      <c r="Z858" s="1081"/>
      <c r="AA858" s="1081"/>
      <c r="AB858" s="1081"/>
      <c r="AC858" s="1081"/>
      <c r="AD858" s="1081"/>
      <c r="AE858" s="1081"/>
      <c r="AF858" s="1081"/>
      <c r="AG858" s="1081"/>
      <c r="AH858" s="1081"/>
      <c r="AI858" s="1081"/>
      <c r="AJ858" s="1081"/>
      <c r="AK858" s="1081"/>
      <c r="AL858" s="1082"/>
      <c r="AM858" s="106"/>
      <c r="AN858" s="80"/>
      <c r="AR858" t="s">
        <v>464</v>
      </c>
    </row>
    <row r="859" spans="3:44" outlineLevel="1">
      <c r="C859" s="97" t="str">
        <f t="shared" si="20"/>
        <v>○</v>
      </c>
      <c r="E859" s="80"/>
      <c r="F859" s="105"/>
      <c r="G859" s="88"/>
      <c r="H859" s="1080" t="s">
        <v>360</v>
      </c>
      <c r="I859" s="1081"/>
      <c r="J859" s="1081"/>
      <c r="K859" s="1081"/>
      <c r="L859" s="1081"/>
      <c r="M859" s="1081"/>
      <c r="N859" s="1081"/>
      <c r="O859" s="1081"/>
      <c r="P859" s="1081"/>
      <c r="Q859" s="1081"/>
      <c r="R859" s="1081"/>
      <c r="S859" s="1081"/>
      <c r="T859" s="1081"/>
      <c r="U859" s="1081"/>
      <c r="V859" s="1081"/>
      <c r="W859" s="1081"/>
      <c r="X859" s="1081"/>
      <c r="Y859" s="1081"/>
      <c r="Z859" s="1081"/>
      <c r="AA859" s="1081"/>
      <c r="AB859" s="1081"/>
      <c r="AC859" s="1081"/>
      <c r="AD859" s="1081"/>
      <c r="AE859" s="1081"/>
      <c r="AF859" s="1081"/>
      <c r="AG859" s="1081"/>
      <c r="AH859" s="1081"/>
      <c r="AI859" s="1081"/>
      <c r="AJ859" s="1081"/>
      <c r="AK859" s="1081"/>
      <c r="AL859" s="1082"/>
      <c r="AM859" s="106"/>
      <c r="AN859" s="80"/>
    </row>
    <row r="860" spans="3:44" outlineLevel="1">
      <c r="C860" s="97" t="str">
        <f t="shared" si="20"/>
        <v>○</v>
      </c>
      <c r="E860" s="80"/>
      <c r="F860" s="105"/>
      <c r="G860" s="88"/>
      <c r="H860" s="1080" t="s">
        <v>361</v>
      </c>
      <c r="I860" s="1081"/>
      <c r="J860" s="1081"/>
      <c r="K860" s="1081"/>
      <c r="L860" s="1081"/>
      <c r="M860" s="1081"/>
      <c r="N860" s="1081"/>
      <c r="O860" s="1081"/>
      <c r="P860" s="1081"/>
      <c r="Q860" s="1081"/>
      <c r="R860" s="1081"/>
      <c r="S860" s="1081"/>
      <c r="T860" s="1081"/>
      <c r="U860" s="1081"/>
      <c r="V860" s="1081"/>
      <c r="W860" s="1081"/>
      <c r="X860" s="1081"/>
      <c r="Y860" s="1081"/>
      <c r="Z860" s="1081"/>
      <c r="AA860" s="1081"/>
      <c r="AB860" s="1081"/>
      <c r="AC860" s="1081"/>
      <c r="AD860" s="1081"/>
      <c r="AE860" s="1081"/>
      <c r="AF860" s="1081"/>
      <c r="AG860" s="1081"/>
      <c r="AH860" s="1081"/>
      <c r="AI860" s="1081"/>
      <c r="AJ860" s="1081"/>
      <c r="AK860" s="1081"/>
      <c r="AL860" s="1082"/>
      <c r="AM860" s="106"/>
      <c r="AN860" s="80"/>
    </row>
    <row r="861" spans="3:44" outlineLevel="1">
      <c r="C861" s="97" t="str">
        <f t="shared" si="20"/>
        <v>○</v>
      </c>
      <c r="E861" s="80"/>
      <c r="F861" s="105"/>
      <c r="G861" s="88"/>
      <c r="H861" s="1020"/>
      <c r="I861" s="1021"/>
      <c r="J861" s="1021"/>
      <c r="K861" s="1021"/>
      <c r="L861" s="1021"/>
      <c r="M861" s="1021"/>
      <c r="N861" s="1021"/>
      <c r="O861" s="1021"/>
      <c r="P861" s="1021"/>
      <c r="Q861" s="1021"/>
      <c r="R861" s="1021"/>
      <c r="S861" s="1021"/>
      <c r="T861" s="1021"/>
      <c r="U861" s="1021"/>
      <c r="V861" s="1021"/>
      <c r="W861" s="1021"/>
      <c r="X861" s="1021"/>
      <c r="Y861" s="1021"/>
      <c r="Z861" s="1021"/>
      <c r="AA861" s="1021"/>
      <c r="AB861" s="1021"/>
      <c r="AC861" s="1021"/>
      <c r="AD861" s="1021"/>
      <c r="AE861" s="1021"/>
      <c r="AF861" s="1021"/>
      <c r="AG861" s="1021"/>
      <c r="AH861" s="1021"/>
      <c r="AI861" s="1021"/>
      <c r="AJ861" s="1021"/>
      <c r="AK861" s="1021"/>
      <c r="AL861" s="1022"/>
      <c r="AM861" s="106"/>
      <c r="AN861" s="80"/>
    </row>
    <row r="862" spans="3:44" outlineLevel="1">
      <c r="C862" s="97" t="str">
        <f t="shared" si="20"/>
        <v>○</v>
      </c>
      <c r="E862" s="80"/>
      <c r="F862" s="105"/>
      <c r="G862" s="88"/>
      <c r="H862" s="119"/>
      <c r="I862" s="120"/>
      <c r="J862" s="120"/>
      <c r="K862" s="120"/>
      <c r="L862" s="120"/>
      <c r="M862" s="120"/>
      <c r="N862" s="120"/>
      <c r="O862" s="120"/>
      <c r="P862" s="120"/>
      <c r="Q862" s="120"/>
      <c r="R862" s="120"/>
      <c r="S862" s="120"/>
      <c r="T862" s="120"/>
      <c r="U862" s="120"/>
      <c r="V862" s="120"/>
      <c r="W862" s="120"/>
      <c r="X862" s="120"/>
      <c r="Y862" s="120"/>
      <c r="Z862" s="120"/>
      <c r="AA862" s="120"/>
      <c r="AB862" s="120"/>
      <c r="AC862" s="120"/>
      <c r="AD862" s="120"/>
      <c r="AE862" s="120"/>
      <c r="AF862" s="120"/>
      <c r="AG862" s="120"/>
      <c r="AH862" s="120"/>
      <c r="AI862" s="120"/>
      <c r="AJ862" s="120"/>
      <c r="AK862" s="120"/>
      <c r="AL862" s="121"/>
      <c r="AM862" s="106"/>
      <c r="AN862" s="80"/>
    </row>
    <row r="863" spans="3:44" outlineLevel="1">
      <c r="C863" s="97" t="str">
        <f t="shared" si="20"/>
        <v>○</v>
      </c>
      <c r="E863" s="80"/>
      <c r="F863" s="105"/>
      <c r="G863" s="88"/>
      <c r="H863" s="88"/>
      <c r="I863" s="88"/>
      <c r="J863" s="88"/>
      <c r="K863" s="88"/>
      <c r="L863" s="88"/>
      <c r="M863" s="88"/>
      <c r="N863" s="88"/>
      <c r="O863" s="88"/>
      <c r="P863" s="88"/>
      <c r="Q863" s="88"/>
      <c r="R863" s="88"/>
      <c r="S863" s="88"/>
      <c r="T863" s="88"/>
      <c r="U863" s="88"/>
      <c r="V863" s="88"/>
      <c r="W863" s="88"/>
      <c r="X863" s="88"/>
      <c r="Y863" s="88"/>
      <c r="Z863" s="88"/>
      <c r="AA863" s="88"/>
      <c r="AB863" s="88"/>
      <c r="AC863" s="88"/>
      <c r="AD863" s="88"/>
      <c r="AE863" s="88"/>
      <c r="AF863" s="88"/>
      <c r="AG863" s="88"/>
      <c r="AH863" s="88"/>
      <c r="AI863" s="88"/>
      <c r="AJ863" s="88"/>
      <c r="AK863" s="88"/>
      <c r="AL863" s="88"/>
      <c r="AM863" s="106"/>
      <c r="AN863" s="80"/>
    </row>
    <row r="864" spans="3:44" outlineLevel="1">
      <c r="C864" s="97" t="str">
        <f t="shared" si="20"/>
        <v>○</v>
      </c>
      <c r="E864" s="80"/>
      <c r="F864" s="105"/>
      <c r="G864" s="88"/>
      <c r="H864" s="88"/>
      <c r="I864" s="88"/>
      <c r="J864" s="110"/>
      <c r="K864" s="117"/>
      <c r="L864" s="117"/>
      <c r="M864" s="117"/>
      <c r="N864" s="117"/>
      <c r="O864" s="117"/>
      <c r="P864" s="117"/>
      <c r="Q864" s="117"/>
      <c r="R864" s="117"/>
      <c r="S864" s="117"/>
      <c r="T864" s="117"/>
      <c r="U864" s="117"/>
      <c r="V864" s="117"/>
      <c r="W864" s="117"/>
      <c r="X864" s="117"/>
      <c r="Y864" s="117"/>
      <c r="Z864" s="117"/>
      <c r="AA864" s="117"/>
      <c r="AB864" s="117"/>
      <c r="AC864" s="117"/>
      <c r="AD864" s="117"/>
      <c r="AE864" s="117"/>
      <c r="AF864" s="117"/>
      <c r="AG864" s="117"/>
      <c r="AH864" s="117"/>
      <c r="AI864" s="117"/>
      <c r="AJ864" s="117"/>
      <c r="AK864" s="117"/>
      <c r="AL864" s="117"/>
      <c r="AM864" s="106"/>
      <c r="AN864" s="80"/>
    </row>
    <row r="865" spans="3:44" outlineLevel="1">
      <c r="C865" s="97" t="str">
        <f t="shared" si="20"/>
        <v>○</v>
      </c>
      <c r="E865" s="80"/>
      <c r="F865" s="105"/>
      <c r="G865" s="88"/>
      <c r="H865" s="88"/>
      <c r="I865" s="88"/>
      <c r="J865" s="88"/>
      <c r="K865" s="117"/>
      <c r="L865" s="117"/>
      <c r="M865" s="117"/>
      <c r="N865" s="117"/>
      <c r="O865" s="117"/>
      <c r="P865" s="117"/>
      <c r="Q865" s="117"/>
      <c r="R865" s="117"/>
      <c r="S865" s="117"/>
      <c r="T865" s="117"/>
      <c r="U865" s="117"/>
      <c r="V865" s="117"/>
      <c r="W865" s="117"/>
      <c r="X865" s="117"/>
      <c r="Y865" s="117"/>
      <c r="Z865" s="117"/>
      <c r="AA865" s="117"/>
      <c r="AB865" s="117"/>
      <c r="AC865" s="117"/>
      <c r="AD865" s="117"/>
      <c r="AE865" s="117"/>
      <c r="AF865" s="117"/>
      <c r="AG865" s="117"/>
      <c r="AH865" s="117"/>
      <c r="AI865" s="117"/>
      <c r="AJ865" s="117"/>
      <c r="AK865" s="117"/>
      <c r="AL865" s="117"/>
      <c r="AM865" s="106"/>
      <c r="AN865" s="80"/>
    </row>
    <row r="866" spans="3:44" outlineLevel="1">
      <c r="C866" s="97" t="str">
        <f t="shared" si="20"/>
        <v>○</v>
      </c>
      <c r="E866" s="80"/>
      <c r="F866" s="105"/>
      <c r="G866" s="88"/>
      <c r="H866" s="88"/>
      <c r="I866" s="88"/>
      <c r="J866" s="88"/>
      <c r="K866" s="117"/>
      <c r="L866" s="117"/>
      <c r="M866" s="117"/>
      <c r="N866" s="117"/>
      <c r="O866" s="117"/>
      <c r="P866" s="117"/>
      <c r="Q866" s="117"/>
      <c r="R866" s="117"/>
      <c r="S866" s="117"/>
      <c r="T866" s="117"/>
      <c r="U866" s="117"/>
      <c r="V866" s="117"/>
      <c r="W866" s="117"/>
      <c r="X866" s="117"/>
      <c r="Y866" s="117"/>
      <c r="Z866" s="117"/>
      <c r="AA866" s="117"/>
      <c r="AB866" s="117"/>
      <c r="AC866" s="117"/>
      <c r="AD866" s="117"/>
      <c r="AE866" s="117"/>
      <c r="AF866" s="117"/>
      <c r="AG866" s="117"/>
      <c r="AH866" s="117"/>
      <c r="AI866" s="117"/>
      <c r="AJ866" s="117"/>
      <c r="AK866" s="117"/>
      <c r="AL866" s="117"/>
      <c r="AM866" s="106"/>
      <c r="AN866" s="80"/>
    </row>
    <row r="867" spans="3:44" outlineLevel="1">
      <c r="C867" s="97" t="str">
        <f t="shared" si="20"/>
        <v>○</v>
      </c>
      <c r="E867" s="80"/>
      <c r="F867" s="105"/>
      <c r="G867" s="88"/>
      <c r="H867" s="88"/>
      <c r="I867" s="88"/>
      <c r="J867" s="88"/>
      <c r="K867" s="117"/>
      <c r="L867" s="117"/>
      <c r="M867" s="117"/>
      <c r="N867" s="117"/>
      <c r="O867" s="117"/>
      <c r="P867" s="117"/>
      <c r="Q867" s="117"/>
      <c r="R867" s="117"/>
      <c r="S867" s="117"/>
      <c r="T867" s="117"/>
      <c r="U867" s="117"/>
      <c r="V867" s="117"/>
      <c r="W867" s="117"/>
      <c r="X867" s="117"/>
      <c r="Y867" s="117"/>
      <c r="Z867" s="117"/>
      <c r="AA867" s="117"/>
      <c r="AB867" s="117"/>
      <c r="AC867" s="117"/>
      <c r="AD867" s="117"/>
      <c r="AE867" s="117"/>
      <c r="AF867" s="117"/>
      <c r="AG867" s="117"/>
      <c r="AH867" s="117"/>
      <c r="AI867" s="117"/>
      <c r="AJ867" s="117"/>
      <c r="AK867" s="117"/>
      <c r="AL867" s="117"/>
      <c r="AM867" s="106"/>
      <c r="AN867" s="80"/>
    </row>
    <row r="868" spans="3:44" outlineLevel="1">
      <c r="C868" s="97" t="str">
        <f t="shared" si="20"/>
        <v>○</v>
      </c>
      <c r="E868" s="80"/>
      <c r="F868" s="105"/>
      <c r="G868" s="88"/>
      <c r="H868" s="88"/>
      <c r="I868" s="88"/>
      <c r="J868" s="110"/>
      <c r="K868" s="117"/>
      <c r="L868" s="117"/>
      <c r="M868" s="117"/>
      <c r="N868" s="117"/>
      <c r="O868" s="117"/>
      <c r="P868" s="117"/>
      <c r="Q868" s="117"/>
      <c r="R868" s="117"/>
      <c r="S868" s="117"/>
      <c r="T868" s="117"/>
      <c r="U868" s="117"/>
      <c r="V868" s="117"/>
      <c r="W868" s="117"/>
      <c r="X868" s="117"/>
      <c r="Y868" s="117"/>
      <c r="Z868" s="117"/>
      <c r="AA868" s="117"/>
      <c r="AB868" s="117"/>
      <c r="AC868" s="117"/>
      <c r="AD868" s="117"/>
      <c r="AE868" s="117"/>
      <c r="AF868" s="117"/>
      <c r="AG868" s="117"/>
      <c r="AH868" s="117"/>
      <c r="AI868" s="117"/>
      <c r="AJ868" s="117"/>
      <c r="AK868" s="117"/>
      <c r="AL868" s="117"/>
      <c r="AM868" s="106"/>
      <c r="AN868" s="80"/>
    </row>
    <row r="869" spans="3:44" outlineLevel="1">
      <c r="C869" s="97" t="str">
        <f t="shared" si="20"/>
        <v>○</v>
      </c>
      <c r="E869" s="80"/>
      <c r="F869" s="105"/>
      <c r="G869" s="88"/>
      <c r="H869" s="88"/>
      <c r="I869" s="88"/>
      <c r="J869" s="110"/>
      <c r="K869" s="117"/>
      <c r="L869" s="117"/>
      <c r="M869" s="117"/>
      <c r="N869" s="117"/>
      <c r="O869" s="117"/>
      <c r="P869" s="117"/>
      <c r="Q869" s="117"/>
      <c r="R869" s="117"/>
      <c r="S869" s="117"/>
      <c r="T869" s="117"/>
      <c r="U869" s="117"/>
      <c r="V869" s="117"/>
      <c r="W869" s="117"/>
      <c r="X869" s="117"/>
      <c r="Y869" s="117"/>
      <c r="Z869" s="117"/>
      <c r="AA869" s="117"/>
      <c r="AB869" s="117"/>
      <c r="AC869" s="117"/>
      <c r="AD869" s="117"/>
      <c r="AE869" s="117"/>
      <c r="AF869" s="117"/>
      <c r="AG869" s="117"/>
      <c r="AH869" s="117"/>
      <c r="AI869" s="117"/>
      <c r="AJ869" s="117"/>
      <c r="AK869" s="117"/>
      <c r="AL869" s="117"/>
      <c r="AM869" s="106"/>
      <c r="AN869" s="80"/>
    </row>
    <row r="870" spans="3:44" outlineLevel="1">
      <c r="C870" s="97" t="str">
        <f t="shared" si="20"/>
        <v>○</v>
      </c>
      <c r="E870" s="80"/>
      <c r="F870" s="107"/>
      <c r="G870" s="108"/>
      <c r="H870" s="108"/>
      <c r="I870" s="108"/>
      <c r="J870" s="108"/>
      <c r="K870" s="108"/>
      <c r="L870" s="108"/>
      <c r="M870" s="108"/>
      <c r="N870" s="108"/>
      <c r="O870" s="108"/>
      <c r="P870" s="108"/>
      <c r="Q870" s="108"/>
      <c r="R870" s="108"/>
      <c r="S870" s="108"/>
      <c r="T870" s="108"/>
      <c r="U870" s="108"/>
      <c r="V870" s="108"/>
      <c r="W870" s="108"/>
      <c r="X870" s="108"/>
      <c r="Y870" s="108"/>
      <c r="Z870" s="108"/>
      <c r="AA870" s="108"/>
      <c r="AB870" s="108"/>
      <c r="AC870" s="108"/>
      <c r="AD870" s="108"/>
      <c r="AE870" s="108"/>
      <c r="AF870" s="108"/>
      <c r="AG870" s="108"/>
      <c r="AH870" s="108"/>
      <c r="AI870" s="108"/>
      <c r="AJ870" s="108"/>
      <c r="AK870" s="108"/>
      <c r="AL870" s="108"/>
      <c r="AM870" s="109"/>
      <c r="AN870" s="80"/>
    </row>
    <row r="871" spans="3:44" outlineLevel="1">
      <c r="C871" s="97" t="str">
        <f t="shared" si="20"/>
        <v>○</v>
      </c>
      <c r="E871" s="80"/>
      <c r="F871" s="80"/>
      <c r="G871" s="80"/>
      <c r="H871" s="80"/>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G871" s="80"/>
      <c r="AH871" s="80"/>
      <c r="AI871" s="80"/>
      <c r="AJ871" s="80"/>
      <c r="AK871" s="80"/>
      <c r="AL871" s="80"/>
      <c r="AM871" s="80"/>
      <c r="AN871" s="80"/>
    </row>
    <row r="872" spans="3:44" outlineLevel="1">
      <c r="C872" s="97" t="str">
        <f t="shared" si="20"/>
        <v>○</v>
      </c>
    </row>
    <row r="873" spans="3:44" outlineLevel="1">
      <c r="C873" s="97" t="str">
        <f t="shared" si="20"/>
        <v>○</v>
      </c>
    </row>
    <row r="874" spans="3:44" outlineLevel="1">
      <c r="C874" s="97" t="str">
        <f t="shared" si="20"/>
        <v>○</v>
      </c>
    </row>
    <row r="875" spans="3:44" outlineLevel="1">
      <c r="C875" s="97" t="str">
        <f t="shared" si="20"/>
        <v>○</v>
      </c>
    </row>
    <row r="876" spans="3:44" outlineLevel="1">
      <c r="C876" s="97" t="str">
        <f t="shared" si="20"/>
        <v>○</v>
      </c>
    </row>
    <row r="877" spans="3:44" outlineLevel="1">
      <c r="C877" s="97" t="str">
        <f t="shared" si="20"/>
        <v>○</v>
      </c>
    </row>
    <row r="878" spans="3:44" ht="14.25" outlineLevel="1" thickBot="1">
      <c r="C878" s="97" t="str">
        <f t="shared" si="20"/>
        <v>○</v>
      </c>
    </row>
    <row r="879" spans="3:44" ht="14.25" outlineLevel="1" thickBot="1">
      <c r="C879" s="96" t="str">
        <f>IF(①入力票!$C$15="WTO型","－","○")</f>
        <v>○</v>
      </c>
      <c r="E879" s="80"/>
      <c r="F879" s="80"/>
      <c r="G879" s="80"/>
      <c r="H879" s="80"/>
      <c r="I879" s="80"/>
      <c r="J879" s="80"/>
      <c r="K879" s="80"/>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c r="AN879" s="80"/>
      <c r="AR879" t="s">
        <v>225</v>
      </c>
    </row>
    <row r="880" spans="3:44" outlineLevel="1">
      <c r="C880" s="97" t="str">
        <f t="shared" ref="C880:C911" si="21">C$879</f>
        <v>○</v>
      </c>
      <c r="E880" s="80"/>
      <c r="F880" s="80"/>
      <c r="G880" s="80"/>
      <c r="H880" s="80"/>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G880" s="80"/>
      <c r="AH880" s="80"/>
      <c r="AI880" s="80"/>
      <c r="AJ880" s="80"/>
      <c r="AK880" s="80"/>
      <c r="AL880" s="80"/>
      <c r="AM880" s="80"/>
      <c r="AN880" s="99" t="s">
        <v>365</v>
      </c>
    </row>
    <row r="881" spans="3:44" outlineLevel="1">
      <c r="C881" s="97" t="str">
        <f t="shared" si="21"/>
        <v>○</v>
      </c>
      <c r="E881" s="80"/>
      <c r="F881" s="1029" t="s">
        <v>55</v>
      </c>
      <c r="G881" s="1030"/>
      <c r="H881" s="1030"/>
      <c r="I881" s="1030"/>
      <c r="J881" s="1030" t="str">
        <f>P38</f>
        <v>⑤</v>
      </c>
      <c r="K881" s="1031"/>
      <c r="L881" s="1032" t="s">
        <v>379</v>
      </c>
      <c r="M881" s="1032"/>
      <c r="N881" s="1032"/>
      <c r="O881" s="1032"/>
      <c r="P881" s="1032"/>
      <c r="Q881" s="1032"/>
      <c r="R881" s="1032"/>
      <c r="S881" s="1032"/>
      <c r="T881" s="1032"/>
      <c r="U881" s="1032"/>
      <c r="V881" s="1032"/>
      <c r="W881" s="1032"/>
      <c r="X881" s="1032"/>
      <c r="Y881" s="1032"/>
      <c r="Z881" s="1032"/>
      <c r="AA881" s="1032"/>
      <c r="AB881" s="1032"/>
      <c r="AC881" s="1032"/>
      <c r="AD881" s="1032"/>
      <c r="AE881" s="1032"/>
      <c r="AF881" s="1032"/>
      <c r="AG881" s="1032"/>
      <c r="AH881" s="1032"/>
      <c r="AI881" s="1032"/>
      <c r="AJ881" s="1032"/>
      <c r="AK881" s="1032"/>
      <c r="AL881" s="1032"/>
      <c r="AM881" s="1032"/>
      <c r="AN881" s="80"/>
      <c r="AR881" t="s">
        <v>467</v>
      </c>
    </row>
    <row r="882" spans="3:44" outlineLevel="1">
      <c r="C882" s="97" t="str">
        <f t="shared" si="21"/>
        <v>○</v>
      </c>
      <c r="E882" s="80"/>
      <c r="F882" s="100"/>
      <c r="G882" s="100"/>
      <c r="H882" s="100"/>
      <c r="I882" s="100"/>
      <c r="J882" s="100"/>
      <c r="K882" s="100"/>
      <c r="L882" s="1033" t="s">
        <v>320</v>
      </c>
      <c r="M882" s="1033"/>
      <c r="N882" s="1033"/>
      <c r="O882" s="1033"/>
      <c r="P882" s="1033"/>
      <c r="Q882" s="1033"/>
      <c r="R882" s="1033"/>
      <c r="S882" s="1033"/>
      <c r="T882" s="1033"/>
      <c r="U882" s="1033"/>
      <c r="V882" s="1033"/>
      <c r="W882" s="1033"/>
      <c r="X882" s="1033"/>
      <c r="Y882" s="1033"/>
      <c r="Z882" s="1033"/>
      <c r="AA882" s="1033"/>
      <c r="AB882" s="1033"/>
      <c r="AC882" s="1033"/>
      <c r="AD882" s="1033"/>
      <c r="AE882" s="1033"/>
      <c r="AF882" s="1033"/>
      <c r="AG882" s="1033"/>
      <c r="AH882" s="1033"/>
      <c r="AI882" s="1033"/>
      <c r="AJ882" s="1033"/>
      <c r="AK882" s="1033"/>
      <c r="AL882" s="1033"/>
      <c r="AM882" s="1033"/>
      <c r="AN882" s="80"/>
    </row>
    <row r="883" spans="3:44" outlineLevel="1">
      <c r="C883" s="97" t="str">
        <f t="shared" si="21"/>
        <v>○</v>
      </c>
      <c r="E883" s="80"/>
      <c r="F883" s="101"/>
      <c r="G883" s="102" t="s">
        <v>282</v>
      </c>
      <c r="H883" s="103"/>
      <c r="I883" s="103"/>
      <c r="J883" s="103"/>
      <c r="K883" s="103"/>
      <c r="L883" s="103"/>
      <c r="M883" s="103"/>
      <c r="N883" s="103"/>
      <c r="O883" s="103"/>
      <c r="P883" s="103"/>
      <c r="Q883" s="103"/>
      <c r="R883" s="103"/>
      <c r="S883" s="103"/>
      <c r="T883" s="103"/>
      <c r="U883" s="103"/>
      <c r="V883" s="103"/>
      <c r="W883" s="103"/>
      <c r="X883" s="103"/>
      <c r="Y883" s="103"/>
      <c r="Z883" s="103"/>
      <c r="AA883" s="103"/>
      <c r="AB883" s="103"/>
      <c r="AC883" s="103"/>
      <c r="AD883" s="103"/>
      <c r="AE883" s="103"/>
      <c r="AF883" s="103"/>
      <c r="AG883" s="103"/>
      <c r="AH883" s="103"/>
      <c r="AI883" s="103"/>
      <c r="AJ883" s="103"/>
      <c r="AK883" s="103"/>
      <c r="AL883" s="103"/>
      <c r="AM883" s="104"/>
      <c r="AN883" s="80"/>
    </row>
    <row r="884" spans="3:44" outlineLevel="1">
      <c r="C884" s="97" t="str">
        <f t="shared" si="21"/>
        <v>○</v>
      </c>
      <c r="E884" s="80"/>
      <c r="F884" s="105"/>
      <c r="G884" s="80"/>
      <c r="H884" s="1021" t="s">
        <v>366</v>
      </c>
      <c r="I884" s="1021"/>
      <c r="J884" s="1021"/>
      <c r="K884" s="1021"/>
      <c r="L884" s="1021"/>
      <c r="M884" s="1021"/>
      <c r="N884" s="1021"/>
      <c r="O884" s="1021"/>
      <c r="P884" s="1021"/>
      <c r="Q884" s="1021"/>
      <c r="R884" s="1021"/>
      <c r="S884" s="1021"/>
      <c r="T884" s="1021"/>
      <c r="U884" s="1021"/>
      <c r="V884" s="1021"/>
      <c r="W884" s="1021"/>
      <c r="X884" s="1021"/>
      <c r="Y884" s="1021"/>
      <c r="Z884" s="1021"/>
      <c r="AA884" s="1021"/>
      <c r="AB884" s="1021"/>
      <c r="AC884" s="1021"/>
      <c r="AD884" s="1021"/>
      <c r="AE884" s="1021"/>
      <c r="AF884" s="1021"/>
      <c r="AG884" s="1021"/>
      <c r="AH884" s="1021"/>
      <c r="AI884" s="1021"/>
      <c r="AJ884" s="1021"/>
      <c r="AK884" s="1021"/>
      <c r="AL884" s="1021"/>
      <c r="AM884" s="106"/>
      <c r="AN884" s="80"/>
    </row>
    <row r="885" spans="3:44" outlineLevel="1">
      <c r="C885" s="97" t="str">
        <f t="shared" si="21"/>
        <v>○</v>
      </c>
      <c r="E885" s="80"/>
      <c r="F885" s="105"/>
      <c r="G885" s="112"/>
      <c r="H885" s="1021"/>
      <c r="I885" s="1021"/>
      <c r="J885" s="1021"/>
      <c r="K885" s="1021"/>
      <c r="L885" s="1021"/>
      <c r="M885" s="1021"/>
      <c r="N885" s="1021"/>
      <c r="O885" s="1021"/>
      <c r="P885" s="1021"/>
      <c r="Q885" s="1021"/>
      <c r="R885" s="1021"/>
      <c r="S885" s="1021"/>
      <c r="T885" s="1021"/>
      <c r="U885" s="1021"/>
      <c r="V885" s="1021"/>
      <c r="W885" s="1021"/>
      <c r="X885" s="1021"/>
      <c r="Y885" s="1021"/>
      <c r="Z885" s="1021"/>
      <c r="AA885" s="1021"/>
      <c r="AB885" s="1021"/>
      <c r="AC885" s="1021"/>
      <c r="AD885" s="1021"/>
      <c r="AE885" s="1021"/>
      <c r="AF885" s="1021"/>
      <c r="AG885" s="1021"/>
      <c r="AH885" s="1021"/>
      <c r="AI885" s="1021"/>
      <c r="AJ885" s="1021"/>
      <c r="AK885" s="1021"/>
      <c r="AL885" s="1021"/>
      <c r="AM885" s="106"/>
      <c r="AN885" s="80"/>
    </row>
    <row r="886" spans="3:44" outlineLevel="1">
      <c r="C886" s="97" t="str">
        <f t="shared" si="21"/>
        <v>○</v>
      </c>
      <c r="E886" s="80"/>
      <c r="F886" s="105"/>
      <c r="G886" s="112"/>
      <c r="H886" s="1021"/>
      <c r="I886" s="1021"/>
      <c r="J886" s="1021"/>
      <c r="K886" s="1021"/>
      <c r="L886" s="1021"/>
      <c r="M886" s="1021"/>
      <c r="N886" s="1021"/>
      <c r="O886" s="1021"/>
      <c r="P886" s="1021"/>
      <c r="Q886" s="1021"/>
      <c r="R886" s="1021"/>
      <c r="S886" s="1021"/>
      <c r="T886" s="1021"/>
      <c r="U886" s="1021"/>
      <c r="V886" s="1021"/>
      <c r="W886" s="1021"/>
      <c r="X886" s="1021"/>
      <c r="Y886" s="1021"/>
      <c r="Z886" s="1021"/>
      <c r="AA886" s="1021"/>
      <c r="AB886" s="1021"/>
      <c r="AC886" s="1021"/>
      <c r="AD886" s="1021"/>
      <c r="AE886" s="1021"/>
      <c r="AF886" s="1021"/>
      <c r="AG886" s="1021"/>
      <c r="AH886" s="1021"/>
      <c r="AI886" s="1021"/>
      <c r="AJ886" s="1021"/>
      <c r="AK886" s="1021"/>
      <c r="AL886" s="1021"/>
      <c r="AM886" s="106"/>
      <c r="AN886" s="80"/>
    </row>
    <row r="887" spans="3:44" outlineLevel="1">
      <c r="C887" s="97" t="str">
        <f t="shared" si="21"/>
        <v>○</v>
      </c>
      <c r="E887" s="80"/>
      <c r="F887" s="105"/>
      <c r="G887" s="80"/>
      <c r="H887" s="88"/>
      <c r="I887" s="88"/>
      <c r="J887" s="88"/>
      <c r="K887" s="88"/>
      <c r="L887" s="88"/>
      <c r="M887" s="88"/>
      <c r="N887" s="88"/>
      <c r="O887" s="88"/>
      <c r="P887" s="88"/>
      <c r="Q887" s="88"/>
      <c r="R887" s="88"/>
      <c r="S887" s="88"/>
      <c r="T887" s="88"/>
      <c r="U887" s="88"/>
      <c r="V887" s="88"/>
      <c r="W887" s="88"/>
      <c r="X887" s="88"/>
      <c r="Y887" s="88"/>
      <c r="Z887" s="88"/>
      <c r="AA887" s="88"/>
      <c r="AB887" s="88"/>
      <c r="AC887" s="88"/>
      <c r="AD887" s="88"/>
      <c r="AE887" s="88"/>
      <c r="AF887" s="88"/>
      <c r="AG887" s="88"/>
      <c r="AH887" s="88"/>
      <c r="AI887" s="88"/>
      <c r="AJ887" s="88"/>
      <c r="AK887" s="88"/>
      <c r="AL887" s="88"/>
      <c r="AM887" s="106"/>
      <c r="AN887" s="80"/>
    </row>
    <row r="888" spans="3:44" outlineLevel="1">
      <c r="C888" s="97" t="str">
        <f t="shared" si="21"/>
        <v>○</v>
      </c>
      <c r="E888" s="80"/>
      <c r="F888" s="105"/>
      <c r="G888" s="33" t="s">
        <v>321</v>
      </c>
      <c r="H888" s="112"/>
      <c r="I888" s="112"/>
      <c r="J888" s="112"/>
      <c r="K888" s="112"/>
      <c r="L888" s="112"/>
      <c r="M888" s="112"/>
      <c r="N888" s="112"/>
      <c r="O888" s="112"/>
      <c r="P888" s="112"/>
      <c r="Q888" s="112"/>
      <c r="R888" s="112"/>
      <c r="S888" s="112"/>
      <c r="T888" s="112"/>
      <c r="U888" s="112"/>
      <c r="V888" s="112"/>
      <c r="W888" s="112"/>
      <c r="X888" s="112"/>
      <c r="Y888" s="112"/>
      <c r="Z888" s="112"/>
      <c r="AA888" s="112"/>
      <c r="AB888" s="112"/>
      <c r="AC888" s="112"/>
      <c r="AD888" s="112"/>
      <c r="AE888" s="112"/>
      <c r="AF888" s="112"/>
      <c r="AG888" s="112"/>
      <c r="AH888" s="112"/>
      <c r="AI888" s="112"/>
      <c r="AJ888" s="112"/>
      <c r="AK888" s="112"/>
      <c r="AL888" s="112"/>
      <c r="AM888" s="106"/>
      <c r="AN888" s="80"/>
    </row>
    <row r="889" spans="3:44" outlineLevel="1">
      <c r="C889" s="97" t="str">
        <f t="shared" si="21"/>
        <v>○</v>
      </c>
      <c r="E889" s="80"/>
      <c r="F889" s="105"/>
      <c r="G889" s="33"/>
      <c r="H889" s="124" t="s">
        <v>367</v>
      </c>
      <c r="I889" s="113"/>
      <c r="J889" s="113"/>
      <c r="K889" s="113"/>
      <c r="L889" s="113"/>
      <c r="M889" s="113"/>
      <c r="N889" s="113"/>
      <c r="O889" s="113"/>
      <c r="P889" s="113"/>
      <c r="Q889" s="113"/>
      <c r="R889" s="113"/>
      <c r="S889" s="113"/>
      <c r="T889" s="113"/>
      <c r="U889" s="113"/>
      <c r="V889" s="113"/>
      <c r="W889" s="113"/>
      <c r="X889" s="113"/>
      <c r="Y889" s="113"/>
      <c r="Z889" s="113"/>
      <c r="AA889" s="113"/>
      <c r="AB889" s="113"/>
      <c r="AC889" s="113"/>
      <c r="AD889" s="113"/>
      <c r="AE889" s="113"/>
      <c r="AF889" s="113"/>
      <c r="AG889" s="113"/>
      <c r="AH889" s="113"/>
      <c r="AI889" s="113"/>
      <c r="AJ889" s="113"/>
      <c r="AK889" s="113"/>
      <c r="AL889" s="114"/>
      <c r="AM889" s="106"/>
      <c r="AN889" s="80"/>
    </row>
    <row r="890" spans="3:44" outlineLevel="1">
      <c r="C890" s="97" t="str">
        <f t="shared" si="21"/>
        <v>○</v>
      </c>
      <c r="E890" s="80"/>
      <c r="F890" s="105"/>
      <c r="G890" s="33"/>
      <c r="H890" s="126"/>
      <c r="I890" s="1021" t="str">
        <f>①入力票!O18</f>
        <v>呼び径450mm以上の泥土圧推進工事</v>
      </c>
      <c r="J890" s="1021"/>
      <c r="K890" s="1021"/>
      <c r="L890" s="1021"/>
      <c r="M890" s="1021"/>
      <c r="N890" s="1021"/>
      <c r="O890" s="1021"/>
      <c r="P890" s="1021"/>
      <c r="Q890" s="1021"/>
      <c r="R890" s="1021"/>
      <c r="S890" s="1021"/>
      <c r="T890" s="1021"/>
      <c r="U890" s="1021"/>
      <c r="V890" s="1021"/>
      <c r="W890" s="1021"/>
      <c r="X890" s="1021"/>
      <c r="Y890" s="1021"/>
      <c r="Z890" s="1021"/>
      <c r="AA890" s="1021"/>
      <c r="AB890" s="1021"/>
      <c r="AC890" s="1021"/>
      <c r="AD890" s="1021"/>
      <c r="AE890" s="1021"/>
      <c r="AF890" s="1021"/>
      <c r="AG890" s="1021"/>
      <c r="AH890" s="1021"/>
      <c r="AI890" s="1021"/>
      <c r="AJ890" s="1021"/>
      <c r="AK890" s="1021"/>
      <c r="AL890" s="1022"/>
      <c r="AM890" s="106"/>
      <c r="AN890" s="80"/>
      <c r="AR890" t="s">
        <v>464</v>
      </c>
    </row>
    <row r="891" spans="3:44" outlineLevel="1">
      <c r="C891" s="97" t="str">
        <f t="shared" si="21"/>
        <v>○</v>
      </c>
      <c r="E891" s="80"/>
      <c r="F891" s="105"/>
      <c r="G891" s="33"/>
      <c r="H891" s="126"/>
      <c r="I891" s="1021"/>
      <c r="J891" s="1021"/>
      <c r="K891" s="1021"/>
      <c r="L891" s="1021"/>
      <c r="M891" s="1021"/>
      <c r="N891" s="1021"/>
      <c r="O891" s="1021"/>
      <c r="P891" s="1021"/>
      <c r="Q891" s="1021"/>
      <c r="R891" s="1021"/>
      <c r="S891" s="1021"/>
      <c r="T891" s="1021"/>
      <c r="U891" s="1021"/>
      <c r="V891" s="1021"/>
      <c r="W891" s="1021"/>
      <c r="X891" s="1021"/>
      <c r="Y891" s="1021"/>
      <c r="Z891" s="1021"/>
      <c r="AA891" s="1021"/>
      <c r="AB891" s="1021"/>
      <c r="AC891" s="1021"/>
      <c r="AD891" s="1021"/>
      <c r="AE891" s="1021"/>
      <c r="AF891" s="1021"/>
      <c r="AG891" s="1021"/>
      <c r="AH891" s="1021"/>
      <c r="AI891" s="1021"/>
      <c r="AJ891" s="1021"/>
      <c r="AK891" s="1021"/>
      <c r="AL891" s="1022"/>
      <c r="AM891" s="106"/>
      <c r="AN891" s="80"/>
    </row>
    <row r="892" spans="3:44" outlineLevel="1">
      <c r="C892" s="97" t="str">
        <f t="shared" si="21"/>
        <v>○</v>
      </c>
      <c r="E892" s="80"/>
      <c r="F892" s="105"/>
      <c r="G892" s="33"/>
      <c r="H892" s="126"/>
      <c r="I892" s="1021"/>
      <c r="J892" s="1021"/>
      <c r="K892" s="1021"/>
      <c r="L892" s="1021"/>
      <c r="M892" s="1021"/>
      <c r="N892" s="1021"/>
      <c r="O892" s="1021"/>
      <c r="P892" s="1021"/>
      <c r="Q892" s="1021"/>
      <c r="R892" s="1021"/>
      <c r="S892" s="1021"/>
      <c r="T892" s="1021"/>
      <c r="U892" s="1021"/>
      <c r="V892" s="1021"/>
      <c r="W892" s="1021"/>
      <c r="X892" s="1021"/>
      <c r="Y892" s="1021"/>
      <c r="Z892" s="1021"/>
      <c r="AA892" s="1021"/>
      <c r="AB892" s="1021"/>
      <c r="AC892" s="1021"/>
      <c r="AD892" s="1021"/>
      <c r="AE892" s="1021"/>
      <c r="AF892" s="1021"/>
      <c r="AG892" s="1021"/>
      <c r="AH892" s="1021"/>
      <c r="AI892" s="1021"/>
      <c r="AJ892" s="1021"/>
      <c r="AK892" s="1021"/>
      <c r="AL892" s="1022"/>
      <c r="AM892" s="106"/>
      <c r="AN892" s="80"/>
    </row>
    <row r="893" spans="3:44" outlineLevel="1">
      <c r="C893" s="97" t="str">
        <f t="shared" si="21"/>
        <v>○</v>
      </c>
      <c r="E893" s="80"/>
      <c r="F893" s="105"/>
      <c r="G893" s="33"/>
      <c r="H893" s="126"/>
      <c r="I893" s="1021"/>
      <c r="J893" s="1021"/>
      <c r="K893" s="1021"/>
      <c r="L893" s="1021"/>
      <c r="M893" s="1021"/>
      <c r="N893" s="1021"/>
      <c r="O893" s="1021"/>
      <c r="P893" s="1021"/>
      <c r="Q893" s="1021"/>
      <c r="R893" s="1021"/>
      <c r="S893" s="1021"/>
      <c r="T893" s="1021"/>
      <c r="U893" s="1021"/>
      <c r="V893" s="1021"/>
      <c r="W893" s="1021"/>
      <c r="X893" s="1021"/>
      <c r="Y893" s="1021"/>
      <c r="Z893" s="1021"/>
      <c r="AA893" s="1021"/>
      <c r="AB893" s="1021"/>
      <c r="AC893" s="1021"/>
      <c r="AD893" s="1021"/>
      <c r="AE893" s="1021"/>
      <c r="AF893" s="1021"/>
      <c r="AG893" s="1021"/>
      <c r="AH893" s="1021"/>
      <c r="AI893" s="1021"/>
      <c r="AJ893" s="1021"/>
      <c r="AK893" s="1021"/>
      <c r="AL893" s="1022"/>
      <c r="AM893" s="106"/>
      <c r="AN893" s="80"/>
    </row>
    <row r="894" spans="3:44" outlineLevel="1">
      <c r="C894" s="97" t="str">
        <f t="shared" si="21"/>
        <v>○</v>
      </c>
      <c r="E894" s="80"/>
      <c r="F894" s="105"/>
      <c r="G894" s="33"/>
      <c r="H894" s="126"/>
      <c r="I894" s="1021"/>
      <c r="J894" s="1021"/>
      <c r="K894" s="1021"/>
      <c r="L894" s="1021"/>
      <c r="M894" s="1021"/>
      <c r="N894" s="1021"/>
      <c r="O894" s="1021"/>
      <c r="P894" s="1021"/>
      <c r="Q894" s="1021"/>
      <c r="R894" s="1021"/>
      <c r="S894" s="1021"/>
      <c r="T894" s="1021"/>
      <c r="U894" s="1021"/>
      <c r="V894" s="1021"/>
      <c r="W894" s="1021"/>
      <c r="X894" s="1021"/>
      <c r="Y894" s="1021"/>
      <c r="Z894" s="1021"/>
      <c r="AA894" s="1021"/>
      <c r="AB894" s="1021"/>
      <c r="AC894" s="1021"/>
      <c r="AD894" s="1021"/>
      <c r="AE894" s="1021"/>
      <c r="AF894" s="1021"/>
      <c r="AG894" s="1021"/>
      <c r="AH894" s="1021"/>
      <c r="AI894" s="1021"/>
      <c r="AJ894" s="1021"/>
      <c r="AK894" s="1021"/>
      <c r="AL894" s="1022"/>
      <c r="AM894" s="106"/>
      <c r="AN894" s="80"/>
    </row>
    <row r="895" spans="3:44" outlineLevel="1">
      <c r="C895" s="97" t="str">
        <f t="shared" si="21"/>
        <v>○</v>
      </c>
      <c r="E895" s="80"/>
      <c r="F895" s="105"/>
      <c r="G895" s="33"/>
      <c r="H895" s="126"/>
      <c r="I895" s="1021"/>
      <c r="J895" s="1021"/>
      <c r="K895" s="1021"/>
      <c r="L895" s="1021"/>
      <c r="M895" s="1021"/>
      <c r="N895" s="1021"/>
      <c r="O895" s="1021"/>
      <c r="P895" s="1021"/>
      <c r="Q895" s="1021"/>
      <c r="R895" s="1021"/>
      <c r="S895" s="1021"/>
      <c r="T895" s="1021"/>
      <c r="U895" s="1021"/>
      <c r="V895" s="1021"/>
      <c r="W895" s="1021"/>
      <c r="X895" s="1021"/>
      <c r="Y895" s="1021"/>
      <c r="Z895" s="1021"/>
      <c r="AA895" s="1021"/>
      <c r="AB895" s="1021"/>
      <c r="AC895" s="1021"/>
      <c r="AD895" s="1021"/>
      <c r="AE895" s="1021"/>
      <c r="AF895" s="1021"/>
      <c r="AG895" s="1021"/>
      <c r="AH895" s="1021"/>
      <c r="AI895" s="1021"/>
      <c r="AJ895" s="1021"/>
      <c r="AK895" s="1021"/>
      <c r="AL895" s="1022"/>
      <c r="AM895" s="106"/>
      <c r="AN895" s="80"/>
    </row>
    <row r="896" spans="3:44" outlineLevel="1">
      <c r="C896" s="97" t="str">
        <f t="shared" si="21"/>
        <v>○</v>
      </c>
      <c r="E896" s="80"/>
      <c r="F896" s="105"/>
      <c r="G896" s="33"/>
      <c r="H896" s="126"/>
      <c r="I896" s="1021"/>
      <c r="J896" s="1021"/>
      <c r="K896" s="1021"/>
      <c r="L896" s="1021"/>
      <c r="M896" s="1021"/>
      <c r="N896" s="1021"/>
      <c r="O896" s="1021"/>
      <c r="P896" s="1021"/>
      <c r="Q896" s="1021"/>
      <c r="R896" s="1021"/>
      <c r="S896" s="1021"/>
      <c r="T896" s="1021"/>
      <c r="U896" s="1021"/>
      <c r="V896" s="1021"/>
      <c r="W896" s="1021"/>
      <c r="X896" s="1021"/>
      <c r="Y896" s="1021"/>
      <c r="Z896" s="1021"/>
      <c r="AA896" s="1021"/>
      <c r="AB896" s="1021"/>
      <c r="AC896" s="1021"/>
      <c r="AD896" s="1021"/>
      <c r="AE896" s="1021"/>
      <c r="AF896" s="1021"/>
      <c r="AG896" s="1021"/>
      <c r="AH896" s="1021"/>
      <c r="AI896" s="1021"/>
      <c r="AJ896" s="1021"/>
      <c r="AK896" s="1021"/>
      <c r="AL896" s="1022"/>
      <c r="AM896" s="106"/>
      <c r="AN896" s="80"/>
    </row>
    <row r="897" spans="3:44" outlineLevel="1">
      <c r="C897" s="97" t="str">
        <f t="shared" si="21"/>
        <v>○</v>
      </c>
      <c r="E897" s="80"/>
      <c r="F897" s="105"/>
      <c r="G897" s="33"/>
      <c r="H897" s="126"/>
      <c r="I897" s="1021"/>
      <c r="J897" s="1021"/>
      <c r="K897" s="1021"/>
      <c r="L897" s="1021"/>
      <c r="M897" s="1021"/>
      <c r="N897" s="1021"/>
      <c r="O897" s="1021"/>
      <c r="P897" s="1021"/>
      <c r="Q897" s="1021"/>
      <c r="R897" s="1021"/>
      <c r="S897" s="1021"/>
      <c r="T897" s="1021"/>
      <c r="U897" s="1021"/>
      <c r="V897" s="1021"/>
      <c r="W897" s="1021"/>
      <c r="X897" s="1021"/>
      <c r="Y897" s="1021"/>
      <c r="Z897" s="1021"/>
      <c r="AA897" s="1021"/>
      <c r="AB897" s="1021"/>
      <c r="AC897" s="1021"/>
      <c r="AD897" s="1021"/>
      <c r="AE897" s="1021"/>
      <c r="AF897" s="1021"/>
      <c r="AG897" s="1021"/>
      <c r="AH897" s="1021"/>
      <c r="AI897" s="1021"/>
      <c r="AJ897" s="1021"/>
      <c r="AK897" s="1021"/>
      <c r="AL897" s="1022"/>
      <c r="AM897" s="106"/>
      <c r="AN897" s="80"/>
    </row>
    <row r="898" spans="3:44" outlineLevel="1">
      <c r="C898" s="97" t="str">
        <f t="shared" si="21"/>
        <v>○</v>
      </c>
      <c r="E898" s="80"/>
      <c r="F898" s="105"/>
      <c r="G898" s="112"/>
      <c r="H898" s="105"/>
      <c r="I898" s="1021" t="s">
        <v>1161</v>
      </c>
      <c r="J898" s="1021"/>
      <c r="K898" s="1021"/>
      <c r="L898" s="1021"/>
      <c r="M898" s="1021"/>
      <c r="N898" s="1021"/>
      <c r="O898" s="1021"/>
      <c r="P898" s="1021"/>
      <c r="Q898" s="1021"/>
      <c r="R898" s="1021"/>
      <c r="S898" s="1021"/>
      <c r="T898" s="1021"/>
      <c r="U898" s="1021"/>
      <c r="V898" s="1021"/>
      <c r="W898" s="1021"/>
      <c r="X898" s="1021"/>
      <c r="Y898" s="1021"/>
      <c r="Z898" s="1021"/>
      <c r="AA898" s="1021"/>
      <c r="AB898" s="1021"/>
      <c r="AC898" s="1021"/>
      <c r="AD898" s="1021"/>
      <c r="AE898" s="1021"/>
      <c r="AF898" s="1021"/>
      <c r="AG898" s="1021"/>
      <c r="AH898" s="1021"/>
      <c r="AI898" s="1021"/>
      <c r="AJ898" s="1021"/>
      <c r="AK898" s="1021"/>
      <c r="AL898" s="1022"/>
      <c r="AM898" s="106"/>
      <c r="AN898" s="80"/>
    </row>
    <row r="899" spans="3:44" outlineLevel="1">
      <c r="C899" s="97" t="str">
        <f t="shared" si="21"/>
        <v>○</v>
      </c>
      <c r="E899" s="80"/>
      <c r="F899" s="105"/>
      <c r="G899" s="112"/>
      <c r="H899" s="125"/>
      <c r="I899" s="1021"/>
      <c r="J899" s="1021"/>
      <c r="K899" s="1021"/>
      <c r="L899" s="1021"/>
      <c r="M899" s="1021"/>
      <c r="N899" s="1021"/>
      <c r="O899" s="1021"/>
      <c r="P899" s="1021"/>
      <c r="Q899" s="1021"/>
      <c r="R899" s="1021"/>
      <c r="S899" s="1021"/>
      <c r="T899" s="1021"/>
      <c r="U899" s="1021"/>
      <c r="V899" s="1021"/>
      <c r="W899" s="1021"/>
      <c r="X899" s="1021"/>
      <c r="Y899" s="1021"/>
      <c r="Z899" s="1021"/>
      <c r="AA899" s="1021"/>
      <c r="AB899" s="1021"/>
      <c r="AC899" s="1021"/>
      <c r="AD899" s="1021"/>
      <c r="AE899" s="1021"/>
      <c r="AF899" s="1021"/>
      <c r="AG899" s="1021"/>
      <c r="AH899" s="1021"/>
      <c r="AI899" s="1021"/>
      <c r="AJ899" s="1021"/>
      <c r="AK899" s="1021"/>
      <c r="AL899" s="1022"/>
      <c r="AM899" s="106"/>
      <c r="AN899" s="80"/>
    </row>
    <row r="900" spans="3:44" outlineLevel="1">
      <c r="C900" s="97" t="str">
        <f t="shared" si="21"/>
        <v>○</v>
      </c>
      <c r="E900" s="80"/>
      <c r="F900" s="105"/>
      <c r="G900" s="112"/>
      <c r="H900" s="125"/>
      <c r="I900" s="1021"/>
      <c r="J900" s="1021"/>
      <c r="K900" s="1021"/>
      <c r="L900" s="1021"/>
      <c r="M900" s="1021"/>
      <c r="N900" s="1021"/>
      <c r="O900" s="1021"/>
      <c r="P900" s="1021"/>
      <c r="Q900" s="1021"/>
      <c r="R900" s="1021"/>
      <c r="S900" s="1021"/>
      <c r="T900" s="1021"/>
      <c r="U900" s="1021"/>
      <c r="V900" s="1021"/>
      <c r="W900" s="1021"/>
      <c r="X900" s="1021"/>
      <c r="Y900" s="1021"/>
      <c r="Z900" s="1021"/>
      <c r="AA900" s="1021"/>
      <c r="AB900" s="1021"/>
      <c r="AC900" s="1021"/>
      <c r="AD900" s="1021"/>
      <c r="AE900" s="1021"/>
      <c r="AF900" s="1021"/>
      <c r="AG900" s="1021"/>
      <c r="AH900" s="1021"/>
      <c r="AI900" s="1021"/>
      <c r="AJ900" s="1021"/>
      <c r="AK900" s="1021"/>
      <c r="AL900" s="1022"/>
      <c r="AM900" s="106"/>
      <c r="AN900" s="80"/>
    </row>
    <row r="901" spans="3:44" outlineLevel="1">
      <c r="C901" s="97" t="str">
        <f t="shared" si="21"/>
        <v>○</v>
      </c>
      <c r="E901" s="80"/>
      <c r="F901" s="105"/>
      <c r="G901" s="112"/>
      <c r="H901" s="125"/>
      <c r="I901" s="1021"/>
      <c r="J901" s="1021"/>
      <c r="K901" s="1021"/>
      <c r="L901" s="1021"/>
      <c r="M901" s="1021"/>
      <c r="N901" s="1021"/>
      <c r="O901" s="1021"/>
      <c r="P901" s="1021"/>
      <c r="Q901" s="1021"/>
      <c r="R901" s="1021"/>
      <c r="S901" s="1021"/>
      <c r="T901" s="1021"/>
      <c r="U901" s="1021"/>
      <c r="V901" s="1021"/>
      <c r="W901" s="1021"/>
      <c r="X901" s="1021"/>
      <c r="Y901" s="1021"/>
      <c r="Z901" s="1021"/>
      <c r="AA901" s="1021"/>
      <c r="AB901" s="1021"/>
      <c r="AC901" s="1021"/>
      <c r="AD901" s="1021"/>
      <c r="AE901" s="1021"/>
      <c r="AF901" s="1021"/>
      <c r="AG901" s="1021"/>
      <c r="AH901" s="1021"/>
      <c r="AI901" s="1021"/>
      <c r="AJ901" s="1021"/>
      <c r="AK901" s="1021"/>
      <c r="AL901" s="1022"/>
      <c r="AM901" s="106"/>
      <c r="AN901" s="80"/>
    </row>
    <row r="902" spans="3:44" outlineLevel="1">
      <c r="C902" s="97" t="str">
        <f t="shared" si="21"/>
        <v>○</v>
      </c>
      <c r="E902" s="80"/>
      <c r="F902" s="105"/>
      <c r="G902" s="112"/>
      <c r="H902" s="126" t="s">
        <v>368</v>
      </c>
      <c r="I902" s="112"/>
      <c r="J902" s="112"/>
      <c r="K902" s="112"/>
      <c r="L902" s="112"/>
      <c r="M902" s="112"/>
      <c r="N902" s="112"/>
      <c r="O902" s="112"/>
      <c r="P902" s="112"/>
      <c r="Q902" s="112"/>
      <c r="R902" s="112"/>
      <c r="S902" s="112"/>
      <c r="T902" s="112"/>
      <c r="U902" s="112"/>
      <c r="V902" s="112"/>
      <c r="W902" s="112"/>
      <c r="X902" s="112"/>
      <c r="Y902" s="112"/>
      <c r="Z902" s="112"/>
      <c r="AA902" s="112"/>
      <c r="AB902" s="112"/>
      <c r="AC902" s="112"/>
      <c r="AD902" s="112"/>
      <c r="AE902" s="112"/>
      <c r="AF902" s="112"/>
      <c r="AG902" s="112"/>
      <c r="AH902" s="112"/>
      <c r="AI902" s="112"/>
      <c r="AJ902" s="112"/>
      <c r="AK902" s="112"/>
      <c r="AL902" s="127"/>
      <c r="AM902" s="106"/>
      <c r="AN902" s="80"/>
    </row>
    <row r="903" spans="3:44" outlineLevel="1">
      <c r="C903" s="97" t="str">
        <f t="shared" si="21"/>
        <v>○</v>
      </c>
      <c r="E903" s="80"/>
      <c r="F903" s="105"/>
      <c r="G903" s="112"/>
      <c r="H903" s="105"/>
      <c r="I903" s="1036" t="s">
        <v>4</v>
      </c>
      <c r="J903" s="1036"/>
      <c r="K903" s="1036"/>
      <c r="L903" s="1070">
        <f>①入力票!AS7-10</f>
        <v>28</v>
      </c>
      <c r="M903" s="1070"/>
      <c r="N903" s="1036" t="s">
        <v>5</v>
      </c>
      <c r="O903" s="1036"/>
      <c r="P903" s="1037" t="s">
        <v>1037</v>
      </c>
      <c r="Q903" s="1038"/>
      <c r="R903" s="1038"/>
      <c r="S903" s="1038"/>
      <c r="T903" s="1071" t="s">
        <v>325</v>
      </c>
      <c r="U903" s="1071"/>
      <c r="V903" s="1072" t="str">
        <f>CONCATENATE("令和",①入力票!D8,"年",①入力票!F8,"月",①入力票!H8-1,"日")</f>
        <v>令和8年8月27日</v>
      </c>
      <c r="W903" s="1072"/>
      <c r="X903" s="1072"/>
      <c r="Y903" s="1072"/>
      <c r="Z903" s="1072"/>
      <c r="AA903" s="1072"/>
      <c r="AB903" s="1072"/>
      <c r="AC903" s="1072"/>
      <c r="AD903" s="142"/>
      <c r="AE903" s="142"/>
      <c r="AF903" s="142"/>
      <c r="AG903" s="142"/>
      <c r="AH903" s="142"/>
      <c r="AI903" s="142"/>
      <c r="AJ903" s="142"/>
      <c r="AK903" s="142"/>
      <c r="AL903" s="143"/>
      <c r="AM903" s="106"/>
      <c r="AN903" s="80"/>
      <c r="AR903" t="s">
        <v>464</v>
      </c>
    </row>
    <row r="904" spans="3:44" outlineLevel="1">
      <c r="C904" s="97" t="str">
        <f t="shared" si="21"/>
        <v>○</v>
      </c>
      <c r="E904" s="80"/>
      <c r="F904" s="105"/>
      <c r="G904" s="112"/>
      <c r="H904" s="125"/>
      <c r="I904" s="141" t="s">
        <v>369</v>
      </c>
      <c r="K904" s="142"/>
      <c r="L904" s="142"/>
      <c r="M904" s="142"/>
      <c r="N904" s="142"/>
      <c r="O904" s="142"/>
      <c r="P904" s="142"/>
      <c r="Q904" s="142"/>
      <c r="R904" s="142"/>
      <c r="S904" s="142"/>
      <c r="T904" s="142"/>
      <c r="U904" s="142"/>
      <c r="V904" s="142"/>
      <c r="W904" s="80"/>
      <c r="X904" s="142"/>
      <c r="Y904" s="142"/>
      <c r="Z904" s="142"/>
      <c r="AA904" s="142"/>
      <c r="AB904" s="142"/>
      <c r="AC904" s="142"/>
      <c r="AD904" s="142"/>
      <c r="AE904" s="142"/>
      <c r="AF904" s="142"/>
      <c r="AG904" s="142"/>
      <c r="AH904" s="142"/>
      <c r="AI904" s="142"/>
      <c r="AJ904" s="142"/>
      <c r="AK904" s="142"/>
      <c r="AL904" s="143"/>
      <c r="AM904" s="106"/>
      <c r="AN904" s="80"/>
    </row>
    <row r="905" spans="3:44" outlineLevel="1">
      <c r="C905" s="97" t="str">
        <f t="shared" si="21"/>
        <v>○</v>
      </c>
      <c r="E905" s="80"/>
      <c r="F905" s="105"/>
      <c r="G905" s="112"/>
      <c r="H905" s="131"/>
      <c r="I905" s="144"/>
      <c r="J905" s="144"/>
      <c r="K905" s="144"/>
      <c r="L905" s="144"/>
      <c r="M905" s="144"/>
      <c r="N905" s="144"/>
      <c r="O905" s="144"/>
      <c r="P905" s="144"/>
      <c r="Q905" s="144"/>
      <c r="R905" s="144"/>
      <c r="S905" s="144"/>
      <c r="T905" s="144"/>
      <c r="U905" s="144"/>
      <c r="V905" s="144"/>
      <c r="W905" s="144"/>
      <c r="X905" s="144"/>
      <c r="Y905" s="144"/>
      <c r="Z905" s="144"/>
      <c r="AA905" s="144"/>
      <c r="AB905" s="144"/>
      <c r="AC905" s="144"/>
      <c r="AD905" s="144"/>
      <c r="AE905" s="144"/>
      <c r="AF905" s="144"/>
      <c r="AG905" s="144"/>
      <c r="AH905" s="144"/>
      <c r="AI905" s="144"/>
      <c r="AJ905" s="144"/>
      <c r="AK905" s="144"/>
      <c r="AL905" s="145"/>
      <c r="AM905" s="106"/>
      <c r="AN905" s="80"/>
    </row>
    <row r="906" spans="3:44" outlineLevel="1">
      <c r="C906" s="97" t="str">
        <f t="shared" si="21"/>
        <v>○</v>
      </c>
      <c r="E906" s="80"/>
      <c r="F906" s="105"/>
      <c r="G906" s="80"/>
      <c r="H906" s="88"/>
      <c r="I906" s="88"/>
      <c r="J906" s="88"/>
      <c r="K906" s="88"/>
      <c r="L906" s="88"/>
      <c r="M906" s="88"/>
      <c r="N906" s="88"/>
      <c r="O906" s="88"/>
      <c r="P906" s="88"/>
      <c r="Q906" s="88"/>
      <c r="R906" s="88"/>
      <c r="S906" s="88"/>
      <c r="T906" s="88"/>
      <c r="U906" s="88"/>
      <c r="V906" s="88"/>
      <c r="W906" s="88"/>
      <c r="X906" s="88"/>
      <c r="Y906" s="88"/>
      <c r="Z906" s="88"/>
      <c r="AA906" s="88"/>
      <c r="AB906" s="88"/>
      <c r="AC906" s="88"/>
      <c r="AD906" s="88"/>
      <c r="AE906" s="88"/>
      <c r="AF906" s="88"/>
      <c r="AG906" s="88"/>
      <c r="AH906" s="88"/>
      <c r="AI906" s="88"/>
      <c r="AJ906" s="88"/>
      <c r="AK906" s="88"/>
      <c r="AL906" s="88"/>
      <c r="AM906" s="106"/>
      <c r="AN906" s="80"/>
    </row>
    <row r="907" spans="3:44" outlineLevel="1">
      <c r="C907" s="97" t="str">
        <f t="shared" si="21"/>
        <v>○</v>
      </c>
      <c r="E907" s="80"/>
      <c r="F907" s="105"/>
      <c r="G907" s="33" t="s">
        <v>285</v>
      </c>
      <c r="H907" s="112"/>
      <c r="I907" s="112"/>
      <c r="J907" s="112"/>
      <c r="K907" s="112"/>
      <c r="L907" s="112"/>
      <c r="M907" s="112"/>
      <c r="N907" s="112"/>
      <c r="O907" s="112"/>
      <c r="P907" s="112"/>
      <c r="Q907" s="112"/>
      <c r="R907" s="112"/>
      <c r="S907" s="112"/>
      <c r="T907" s="112"/>
      <c r="U907" s="112"/>
      <c r="V907" s="112"/>
      <c r="W907" s="112"/>
      <c r="X907" s="112"/>
      <c r="Y907" s="112"/>
      <c r="Z907" s="112"/>
      <c r="AA907" s="112"/>
      <c r="AB907" s="112"/>
      <c r="AC907" s="112"/>
      <c r="AD907" s="112"/>
      <c r="AE907" s="112"/>
      <c r="AF907" s="112"/>
      <c r="AG907" s="112"/>
      <c r="AH907" s="112"/>
      <c r="AI907" s="112"/>
      <c r="AJ907" s="112"/>
      <c r="AK907" s="112"/>
      <c r="AL907" s="112"/>
      <c r="AM907" s="106"/>
      <c r="AN907" s="80"/>
    </row>
    <row r="908" spans="3:44" outlineLevel="1">
      <c r="C908" s="97" t="str">
        <f t="shared" si="21"/>
        <v>○</v>
      </c>
      <c r="E908" s="80"/>
      <c r="F908" s="105"/>
      <c r="G908" s="112"/>
      <c r="H908" s="1017" t="s">
        <v>1131</v>
      </c>
      <c r="I908" s="1018"/>
      <c r="J908" s="1018"/>
      <c r="K908" s="1018"/>
      <c r="L908" s="1018"/>
      <c r="M908" s="1018"/>
      <c r="N908" s="1018"/>
      <c r="O908" s="1018"/>
      <c r="P908" s="1018"/>
      <c r="Q908" s="1018"/>
      <c r="R908" s="1018"/>
      <c r="S908" s="1018"/>
      <c r="T908" s="1018"/>
      <c r="U908" s="1018"/>
      <c r="V908" s="1018"/>
      <c r="W908" s="1018"/>
      <c r="X908" s="1018"/>
      <c r="Y908" s="1018"/>
      <c r="Z908" s="1018"/>
      <c r="AA908" s="1018"/>
      <c r="AB908" s="1018"/>
      <c r="AC908" s="1018"/>
      <c r="AD908" s="1018"/>
      <c r="AE908" s="1018"/>
      <c r="AF908" s="1018"/>
      <c r="AG908" s="1018"/>
      <c r="AH908" s="1018"/>
      <c r="AI908" s="1018"/>
      <c r="AJ908" s="1018"/>
      <c r="AK908" s="1018"/>
      <c r="AL908" s="1019"/>
      <c r="AM908" s="106"/>
      <c r="AN908" s="80"/>
    </row>
    <row r="909" spans="3:44" outlineLevel="1">
      <c r="C909" s="97" t="str">
        <f t="shared" si="21"/>
        <v>○</v>
      </c>
      <c r="E909" s="80"/>
      <c r="F909" s="105"/>
      <c r="G909" s="112"/>
      <c r="H909" s="1020"/>
      <c r="I909" s="1021"/>
      <c r="J909" s="1021"/>
      <c r="K909" s="1021"/>
      <c r="L909" s="1021"/>
      <c r="M909" s="1021"/>
      <c r="N909" s="1021"/>
      <c r="O909" s="1021"/>
      <c r="P909" s="1021"/>
      <c r="Q909" s="1021"/>
      <c r="R909" s="1021"/>
      <c r="S909" s="1021"/>
      <c r="T909" s="1021"/>
      <c r="U909" s="1021"/>
      <c r="V909" s="1021"/>
      <c r="W909" s="1021"/>
      <c r="X909" s="1021"/>
      <c r="Y909" s="1021"/>
      <c r="Z909" s="1021"/>
      <c r="AA909" s="1021"/>
      <c r="AB909" s="1021"/>
      <c r="AC909" s="1021"/>
      <c r="AD909" s="1021"/>
      <c r="AE909" s="1021"/>
      <c r="AF909" s="1021"/>
      <c r="AG909" s="1021"/>
      <c r="AH909" s="1021"/>
      <c r="AI909" s="1021"/>
      <c r="AJ909" s="1021"/>
      <c r="AK909" s="1021"/>
      <c r="AL909" s="1022"/>
      <c r="AM909" s="106"/>
      <c r="AN909" s="80"/>
    </row>
    <row r="910" spans="3:44" outlineLevel="1">
      <c r="C910" s="97" t="str">
        <f t="shared" si="21"/>
        <v>○</v>
      </c>
      <c r="E910" s="80"/>
      <c r="F910" s="105"/>
      <c r="G910" s="112"/>
      <c r="H910" s="1020"/>
      <c r="I910" s="1021"/>
      <c r="J910" s="1021"/>
      <c r="K910" s="1021"/>
      <c r="L910" s="1021"/>
      <c r="M910" s="1021"/>
      <c r="N910" s="1021"/>
      <c r="O910" s="1021"/>
      <c r="P910" s="1021"/>
      <c r="Q910" s="1021"/>
      <c r="R910" s="1021"/>
      <c r="S910" s="1021"/>
      <c r="T910" s="1021"/>
      <c r="U910" s="1021"/>
      <c r="V910" s="1021"/>
      <c r="W910" s="1021"/>
      <c r="X910" s="1021"/>
      <c r="Y910" s="1021"/>
      <c r="Z910" s="1021"/>
      <c r="AA910" s="1021"/>
      <c r="AB910" s="1021"/>
      <c r="AC910" s="1021"/>
      <c r="AD910" s="1021"/>
      <c r="AE910" s="1021"/>
      <c r="AF910" s="1021"/>
      <c r="AG910" s="1021"/>
      <c r="AH910" s="1021"/>
      <c r="AI910" s="1021"/>
      <c r="AJ910" s="1021"/>
      <c r="AK910" s="1021"/>
      <c r="AL910" s="1022"/>
      <c r="AM910" s="106"/>
      <c r="AN910" s="80"/>
    </row>
    <row r="911" spans="3:44" outlineLevel="1">
      <c r="C911" s="97" t="str">
        <f t="shared" si="21"/>
        <v>○</v>
      </c>
      <c r="E911" s="80"/>
      <c r="F911" s="105"/>
      <c r="G911" s="112"/>
      <c r="H911" s="1020"/>
      <c r="I911" s="1021"/>
      <c r="J911" s="1021"/>
      <c r="K911" s="1021"/>
      <c r="L911" s="1021"/>
      <c r="M911" s="1021"/>
      <c r="N911" s="1021"/>
      <c r="O911" s="1021"/>
      <c r="P911" s="1021"/>
      <c r="Q911" s="1021"/>
      <c r="R911" s="1021"/>
      <c r="S911" s="1021"/>
      <c r="T911" s="1021"/>
      <c r="U911" s="1021"/>
      <c r="V911" s="1021"/>
      <c r="W911" s="1021"/>
      <c r="X911" s="1021"/>
      <c r="Y911" s="1021"/>
      <c r="Z911" s="1021"/>
      <c r="AA911" s="1021"/>
      <c r="AB911" s="1021"/>
      <c r="AC911" s="1021"/>
      <c r="AD911" s="1021"/>
      <c r="AE911" s="1021"/>
      <c r="AF911" s="1021"/>
      <c r="AG911" s="1021"/>
      <c r="AH911" s="1021"/>
      <c r="AI911" s="1021"/>
      <c r="AJ911" s="1021"/>
      <c r="AK911" s="1021"/>
      <c r="AL911" s="1022"/>
      <c r="AM911" s="106"/>
      <c r="AN911" s="80"/>
    </row>
    <row r="912" spans="3:44" outlineLevel="1">
      <c r="C912" s="97" t="str">
        <f t="shared" ref="C912:C946" si="22">C$879</f>
        <v>○</v>
      </c>
      <c r="E912" s="80"/>
      <c r="F912" s="105"/>
      <c r="G912" s="112"/>
      <c r="H912" s="1020"/>
      <c r="I912" s="1021"/>
      <c r="J912" s="1021"/>
      <c r="K912" s="1021"/>
      <c r="L912" s="1021"/>
      <c r="M912" s="1021"/>
      <c r="N912" s="1021"/>
      <c r="O912" s="1021"/>
      <c r="P912" s="1021"/>
      <c r="Q912" s="1021"/>
      <c r="R912" s="1021"/>
      <c r="S912" s="1021"/>
      <c r="T912" s="1021"/>
      <c r="U912" s="1021"/>
      <c r="V912" s="1021"/>
      <c r="W912" s="1021"/>
      <c r="X912" s="1021"/>
      <c r="Y912" s="1021"/>
      <c r="Z912" s="1021"/>
      <c r="AA912" s="1021"/>
      <c r="AB912" s="1021"/>
      <c r="AC912" s="1021"/>
      <c r="AD912" s="1021"/>
      <c r="AE912" s="1021"/>
      <c r="AF912" s="1021"/>
      <c r="AG912" s="1021"/>
      <c r="AH912" s="1021"/>
      <c r="AI912" s="1021"/>
      <c r="AJ912" s="1021"/>
      <c r="AK912" s="1021"/>
      <c r="AL912" s="1022"/>
      <c r="AM912" s="106"/>
      <c r="AN912" s="80"/>
    </row>
    <row r="913" spans="3:40" outlineLevel="1">
      <c r="C913" s="97" t="str">
        <f t="shared" si="22"/>
        <v>○</v>
      </c>
      <c r="E913" s="80"/>
      <c r="F913" s="105"/>
      <c r="G913" s="112"/>
      <c r="H913" s="1020"/>
      <c r="I913" s="1021"/>
      <c r="J913" s="1021"/>
      <c r="K913" s="1021"/>
      <c r="L913" s="1021"/>
      <c r="M913" s="1021"/>
      <c r="N913" s="1021"/>
      <c r="O913" s="1021"/>
      <c r="P913" s="1021"/>
      <c r="Q913" s="1021"/>
      <c r="R913" s="1021"/>
      <c r="S913" s="1021"/>
      <c r="T913" s="1021"/>
      <c r="U913" s="1021"/>
      <c r="V913" s="1021"/>
      <c r="W913" s="1021"/>
      <c r="X913" s="1021"/>
      <c r="Y913" s="1021"/>
      <c r="Z913" s="1021"/>
      <c r="AA913" s="1021"/>
      <c r="AB913" s="1021"/>
      <c r="AC913" s="1021"/>
      <c r="AD913" s="1021"/>
      <c r="AE913" s="1021"/>
      <c r="AF913" s="1021"/>
      <c r="AG913" s="1021"/>
      <c r="AH913" s="1021"/>
      <c r="AI913" s="1021"/>
      <c r="AJ913" s="1021"/>
      <c r="AK913" s="1021"/>
      <c r="AL913" s="1022"/>
      <c r="AM913" s="106"/>
      <c r="AN913" s="80"/>
    </row>
    <row r="914" spans="3:40" outlineLevel="1">
      <c r="C914" s="97" t="str">
        <f t="shared" si="22"/>
        <v>○</v>
      </c>
      <c r="E914" s="80"/>
      <c r="F914" s="105"/>
      <c r="G914" s="112"/>
      <c r="H914" s="1023"/>
      <c r="I914" s="1024"/>
      <c r="J914" s="1024"/>
      <c r="K914" s="1024"/>
      <c r="L914" s="1024"/>
      <c r="M914" s="1024"/>
      <c r="N914" s="1024"/>
      <c r="O914" s="1024"/>
      <c r="P914" s="1024"/>
      <c r="Q914" s="1024"/>
      <c r="R914" s="1024"/>
      <c r="S914" s="1024"/>
      <c r="T914" s="1024"/>
      <c r="U914" s="1024"/>
      <c r="V914" s="1024"/>
      <c r="W914" s="1024"/>
      <c r="X914" s="1024"/>
      <c r="Y914" s="1024"/>
      <c r="Z914" s="1024"/>
      <c r="AA914" s="1024"/>
      <c r="AB914" s="1024"/>
      <c r="AC914" s="1024"/>
      <c r="AD914" s="1024"/>
      <c r="AE914" s="1024"/>
      <c r="AF914" s="1024"/>
      <c r="AG914" s="1024"/>
      <c r="AH914" s="1024"/>
      <c r="AI914" s="1024"/>
      <c r="AJ914" s="1024"/>
      <c r="AK914" s="1024"/>
      <c r="AL914" s="1025"/>
      <c r="AM914" s="106"/>
      <c r="AN914" s="80"/>
    </row>
    <row r="915" spans="3:40" outlineLevel="1">
      <c r="C915" s="97" t="str">
        <f t="shared" si="22"/>
        <v>○</v>
      </c>
      <c r="E915" s="80"/>
      <c r="F915" s="105"/>
      <c r="G915" s="88"/>
      <c r="H915" s="88"/>
      <c r="I915" s="88"/>
      <c r="J915" s="88"/>
      <c r="K915" s="88"/>
      <c r="L915" s="88"/>
      <c r="M915" s="88"/>
      <c r="N915" s="88"/>
      <c r="O915" s="88"/>
      <c r="P915" s="88"/>
      <c r="Q915" s="88"/>
      <c r="R915" s="88"/>
      <c r="S915" s="88"/>
      <c r="T915" s="88"/>
      <c r="U915" s="88"/>
      <c r="V915" s="88"/>
      <c r="W915" s="88"/>
      <c r="X915" s="88"/>
      <c r="Y915" s="88"/>
      <c r="Z915" s="88"/>
      <c r="AA915" s="88"/>
      <c r="AB915" s="88"/>
      <c r="AC915" s="88"/>
      <c r="AD915" s="88"/>
      <c r="AE915" s="88"/>
      <c r="AF915" s="88"/>
      <c r="AG915" s="88"/>
      <c r="AH915" s="88"/>
      <c r="AI915" s="88"/>
      <c r="AJ915" s="88"/>
      <c r="AK915" s="88"/>
      <c r="AL915" s="88"/>
      <c r="AM915" s="106"/>
      <c r="AN915" s="80"/>
    </row>
    <row r="916" spans="3:40" outlineLevel="1">
      <c r="C916" s="97" t="str">
        <f t="shared" si="22"/>
        <v>○</v>
      </c>
      <c r="E916" s="80"/>
      <c r="F916" s="105"/>
      <c r="G916" s="33" t="s">
        <v>287</v>
      </c>
      <c r="H916" s="88"/>
      <c r="I916" s="117"/>
      <c r="J916" s="117"/>
      <c r="K916" s="117"/>
      <c r="L916" s="117"/>
      <c r="M916" s="117"/>
      <c r="N916" s="117"/>
      <c r="O916" s="117"/>
      <c r="P916" s="117"/>
      <c r="Q916" s="117"/>
      <c r="R916" s="117"/>
      <c r="S916" s="117"/>
      <c r="T916" s="117"/>
      <c r="U916" s="117"/>
      <c r="V916" s="117"/>
      <c r="W916" s="117"/>
      <c r="X916" s="117"/>
      <c r="Y916" s="117"/>
      <c r="Z916" s="117"/>
      <c r="AA916" s="117"/>
      <c r="AB916" s="117"/>
      <c r="AC916" s="117"/>
      <c r="AD916" s="117"/>
      <c r="AE916" s="117"/>
      <c r="AF916" s="117"/>
      <c r="AG916" s="117"/>
      <c r="AH916" s="117"/>
      <c r="AI916" s="117"/>
      <c r="AJ916" s="117"/>
      <c r="AK916" s="117"/>
      <c r="AL916" s="117"/>
      <c r="AM916" s="106"/>
      <c r="AN916" s="80"/>
    </row>
    <row r="917" spans="3:40" outlineLevel="1">
      <c r="C917" s="97" t="str">
        <f t="shared" si="22"/>
        <v>○</v>
      </c>
      <c r="E917" s="80"/>
      <c r="F917" s="105"/>
      <c r="G917" s="33"/>
      <c r="H917" s="124" t="s">
        <v>288</v>
      </c>
      <c r="I917" s="113"/>
      <c r="J917" s="113"/>
      <c r="K917" s="113"/>
      <c r="L917" s="113"/>
      <c r="M917" s="113"/>
      <c r="N917" s="113"/>
      <c r="O917" s="113"/>
      <c r="P917" s="113"/>
      <c r="Q917" s="113"/>
      <c r="R917" s="113"/>
      <c r="S917" s="113"/>
      <c r="T917" s="113"/>
      <c r="U917" s="113"/>
      <c r="V917" s="113"/>
      <c r="W917" s="113"/>
      <c r="X917" s="113"/>
      <c r="Y917" s="113"/>
      <c r="Z917" s="113"/>
      <c r="AA917" s="113"/>
      <c r="AB917" s="113"/>
      <c r="AC917" s="113"/>
      <c r="AD917" s="113"/>
      <c r="AE917" s="113"/>
      <c r="AF917" s="113"/>
      <c r="AG917" s="113"/>
      <c r="AH917" s="113"/>
      <c r="AI917" s="113"/>
      <c r="AJ917" s="113"/>
      <c r="AK917" s="113"/>
      <c r="AL917" s="114"/>
      <c r="AM917" s="106"/>
      <c r="AN917" s="80"/>
    </row>
    <row r="918" spans="3:40" outlineLevel="1">
      <c r="C918" s="97" t="str">
        <f t="shared" si="22"/>
        <v>○</v>
      </c>
      <c r="E918" s="80"/>
      <c r="F918" s="105"/>
      <c r="G918" s="112"/>
      <c r="H918" s="105"/>
      <c r="I918" s="1021" t="s">
        <v>370</v>
      </c>
      <c r="J918" s="1021"/>
      <c r="K918" s="1021"/>
      <c r="L918" s="1021"/>
      <c r="M918" s="1021"/>
      <c r="N918" s="1021"/>
      <c r="O918" s="1021"/>
      <c r="P918" s="1021"/>
      <c r="Q918" s="1021"/>
      <c r="R918" s="1021"/>
      <c r="S918" s="1021"/>
      <c r="T918" s="1021"/>
      <c r="U918" s="1021"/>
      <c r="V918" s="1021"/>
      <c r="W918" s="1021"/>
      <c r="X918" s="1021"/>
      <c r="Y918" s="1021"/>
      <c r="Z918" s="1021"/>
      <c r="AA918" s="1021"/>
      <c r="AB918" s="1021"/>
      <c r="AC918" s="1021"/>
      <c r="AD918" s="1021"/>
      <c r="AE918" s="1021"/>
      <c r="AF918" s="1021"/>
      <c r="AG918" s="1021"/>
      <c r="AH918" s="1021"/>
      <c r="AI918" s="1021"/>
      <c r="AJ918" s="1021"/>
      <c r="AK918" s="1021"/>
      <c r="AL918" s="1022"/>
      <c r="AM918" s="106"/>
      <c r="AN918" s="80"/>
    </row>
    <row r="919" spans="3:40" outlineLevel="1">
      <c r="C919" s="97" t="str">
        <f t="shared" si="22"/>
        <v>○</v>
      </c>
      <c r="E919" s="80"/>
      <c r="F919" s="105"/>
      <c r="G919" s="112"/>
      <c r="H919" s="125"/>
      <c r="I919" s="1021"/>
      <c r="J919" s="1021"/>
      <c r="K919" s="1021"/>
      <c r="L919" s="1021"/>
      <c r="M919" s="1021"/>
      <c r="N919" s="1021"/>
      <c r="O919" s="1021"/>
      <c r="P919" s="1021"/>
      <c r="Q919" s="1021"/>
      <c r="R919" s="1021"/>
      <c r="S919" s="1021"/>
      <c r="T919" s="1021"/>
      <c r="U919" s="1021"/>
      <c r="V919" s="1021"/>
      <c r="W919" s="1021"/>
      <c r="X919" s="1021"/>
      <c r="Y919" s="1021"/>
      <c r="Z919" s="1021"/>
      <c r="AA919" s="1021"/>
      <c r="AB919" s="1021"/>
      <c r="AC919" s="1021"/>
      <c r="AD919" s="1021"/>
      <c r="AE919" s="1021"/>
      <c r="AF919" s="1021"/>
      <c r="AG919" s="1021"/>
      <c r="AH919" s="1021"/>
      <c r="AI919" s="1021"/>
      <c r="AJ919" s="1021"/>
      <c r="AK919" s="1021"/>
      <c r="AL919" s="1022"/>
      <c r="AM919" s="106"/>
      <c r="AN919" s="80"/>
    </row>
    <row r="920" spans="3:40" outlineLevel="1">
      <c r="C920" s="97" t="str">
        <f t="shared" si="22"/>
        <v>○</v>
      </c>
      <c r="E920" s="80"/>
      <c r="F920" s="105"/>
      <c r="G920" s="112"/>
      <c r="H920" s="125"/>
      <c r="I920" s="1021"/>
      <c r="J920" s="1021"/>
      <c r="K920" s="1021"/>
      <c r="L920" s="1021"/>
      <c r="M920" s="1021"/>
      <c r="N920" s="1021"/>
      <c r="O920" s="1021"/>
      <c r="P920" s="1021"/>
      <c r="Q920" s="1021"/>
      <c r="R920" s="1021"/>
      <c r="S920" s="1021"/>
      <c r="T920" s="1021"/>
      <c r="U920" s="1021"/>
      <c r="V920" s="1021"/>
      <c r="W920" s="1021"/>
      <c r="X920" s="1021"/>
      <c r="Y920" s="1021"/>
      <c r="Z920" s="1021"/>
      <c r="AA920" s="1021"/>
      <c r="AB920" s="1021"/>
      <c r="AC920" s="1021"/>
      <c r="AD920" s="1021"/>
      <c r="AE920" s="1021"/>
      <c r="AF920" s="1021"/>
      <c r="AG920" s="1021"/>
      <c r="AH920" s="1021"/>
      <c r="AI920" s="1021"/>
      <c r="AJ920" s="1021"/>
      <c r="AK920" s="1021"/>
      <c r="AL920" s="1022"/>
      <c r="AM920" s="106"/>
      <c r="AN920" s="80"/>
    </row>
    <row r="921" spans="3:40" outlineLevel="1">
      <c r="C921" s="97" t="str">
        <f t="shared" si="22"/>
        <v>○</v>
      </c>
      <c r="E921" s="80"/>
      <c r="F921" s="105"/>
      <c r="G921" s="88"/>
      <c r="H921" s="126" t="s">
        <v>289</v>
      </c>
      <c r="I921" s="111"/>
      <c r="J921" s="111"/>
      <c r="K921" s="111"/>
      <c r="L921" s="111"/>
      <c r="M921" s="111"/>
      <c r="N921" s="111"/>
      <c r="O921" s="111"/>
      <c r="P921" s="111"/>
      <c r="Q921" s="111"/>
      <c r="R921" s="111"/>
      <c r="S921" s="111"/>
      <c r="T921" s="111"/>
      <c r="U921" s="111"/>
      <c r="V921" s="111"/>
      <c r="W921" s="111"/>
      <c r="X921" s="111"/>
      <c r="Y921" s="111"/>
      <c r="Z921" s="111"/>
      <c r="AA921" s="111"/>
      <c r="AB921" s="111"/>
      <c r="AC921" s="111"/>
      <c r="AD921" s="111"/>
      <c r="AE921" s="111"/>
      <c r="AF921" s="111"/>
      <c r="AG921" s="111"/>
      <c r="AH921" s="111"/>
      <c r="AI921" s="111"/>
      <c r="AJ921" s="111"/>
      <c r="AK921" s="111"/>
      <c r="AL921" s="116"/>
      <c r="AM921" s="106"/>
      <c r="AN921" s="80"/>
    </row>
    <row r="922" spans="3:40" outlineLevel="1">
      <c r="C922" s="97" t="str">
        <f t="shared" si="22"/>
        <v>○</v>
      </c>
      <c r="E922" s="80"/>
      <c r="F922" s="105"/>
      <c r="G922" s="88"/>
      <c r="H922" s="115"/>
      <c r="I922" s="1027" t="s">
        <v>1151</v>
      </c>
      <c r="J922" s="1027"/>
      <c r="K922" s="1027"/>
      <c r="L922" s="1027"/>
      <c r="M922" s="1027"/>
      <c r="N922" s="1027"/>
      <c r="O922" s="1027"/>
      <c r="P922" s="1027"/>
      <c r="Q922" s="1027"/>
      <c r="R922" s="1027"/>
      <c r="S922" s="1027"/>
      <c r="T922" s="1027"/>
      <c r="U922" s="1027"/>
      <c r="V922" s="1027"/>
      <c r="W922" s="1028" t="s">
        <v>371</v>
      </c>
      <c r="X922" s="1027"/>
      <c r="Y922" s="1027"/>
      <c r="Z922" s="1027"/>
      <c r="AA922" s="1027"/>
      <c r="AB922" s="1027"/>
      <c r="AC922" s="1027"/>
      <c r="AD922" s="1027"/>
      <c r="AE922" s="1027"/>
      <c r="AF922" s="1027"/>
      <c r="AG922" s="1027"/>
      <c r="AH922" s="1027"/>
      <c r="AI922" s="1027"/>
      <c r="AJ922" s="1027"/>
      <c r="AK922" s="111"/>
      <c r="AL922" s="116"/>
      <c r="AM922" s="106"/>
      <c r="AN922" s="80"/>
    </row>
    <row r="923" spans="3:40" outlineLevel="1">
      <c r="C923" s="97" t="str">
        <f t="shared" si="22"/>
        <v>○</v>
      </c>
      <c r="E923" s="80"/>
      <c r="F923" s="105"/>
      <c r="G923" s="88"/>
      <c r="H923" s="115"/>
      <c r="I923" s="1026" t="s">
        <v>372</v>
      </c>
      <c r="J923" s="1026"/>
      <c r="K923" s="1026"/>
      <c r="L923" s="1026"/>
      <c r="M923" s="1026"/>
      <c r="N923" s="1026"/>
      <c r="O923" s="1026"/>
      <c r="P923" s="1026"/>
      <c r="Q923" s="1026"/>
      <c r="R923" s="1026"/>
      <c r="S923" s="1026"/>
      <c r="T923" s="1026"/>
      <c r="U923" s="1026"/>
      <c r="V923" s="1026"/>
      <c r="W923" s="1026" t="s">
        <v>331</v>
      </c>
      <c r="X923" s="1026"/>
      <c r="Y923" s="1026"/>
      <c r="Z923" s="1026"/>
      <c r="AA923" s="1026"/>
      <c r="AB923" s="1026"/>
      <c r="AC923" s="1026"/>
      <c r="AD923" s="1026"/>
      <c r="AE923" s="1026"/>
      <c r="AF923" s="1026"/>
      <c r="AG923" s="1026"/>
      <c r="AH923" s="1026"/>
      <c r="AI923" s="1026"/>
      <c r="AJ923" s="1026"/>
      <c r="AK923" s="111"/>
      <c r="AL923" s="116"/>
      <c r="AM923" s="106"/>
      <c r="AN923" s="80"/>
    </row>
    <row r="924" spans="3:40" outlineLevel="1">
      <c r="C924" s="97" t="str">
        <f t="shared" si="22"/>
        <v>○</v>
      </c>
      <c r="E924" s="80"/>
      <c r="F924" s="105"/>
      <c r="G924" s="88"/>
      <c r="H924" s="115"/>
      <c r="I924" s="1026" t="s">
        <v>373</v>
      </c>
      <c r="J924" s="1026"/>
      <c r="K924" s="1026"/>
      <c r="L924" s="1026"/>
      <c r="M924" s="1026"/>
      <c r="N924" s="1026"/>
      <c r="O924" s="1026"/>
      <c r="P924" s="1026"/>
      <c r="Q924" s="1026"/>
      <c r="R924" s="1026"/>
      <c r="S924" s="1026"/>
      <c r="T924" s="1026"/>
      <c r="U924" s="1026"/>
      <c r="V924" s="1026"/>
      <c r="W924" s="1026" t="s">
        <v>374</v>
      </c>
      <c r="X924" s="1026"/>
      <c r="Y924" s="1026"/>
      <c r="Z924" s="1026"/>
      <c r="AA924" s="1026"/>
      <c r="AB924" s="1026"/>
      <c r="AC924" s="1026"/>
      <c r="AD924" s="1026"/>
      <c r="AE924" s="1026"/>
      <c r="AF924" s="1026"/>
      <c r="AG924" s="1026"/>
      <c r="AH924" s="1026"/>
      <c r="AI924" s="1026"/>
      <c r="AJ924" s="1026"/>
      <c r="AK924" s="111"/>
      <c r="AL924" s="116"/>
      <c r="AM924" s="106"/>
      <c r="AN924" s="80"/>
    </row>
    <row r="925" spans="3:40" outlineLevel="1">
      <c r="C925" s="97" t="str">
        <f t="shared" si="22"/>
        <v>○</v>
      </c>
      <c r="E925" s="80"/>
      <c r="F925" s="105"/>
      <c r="G925" s="88"/>
      <c r="H925" s="115"/>
      <c r="I925" s="1069" t="s">
        <v>375</v>
      </c>
      <c r="J925" s="1026"/>
      <c r="K925" s="1026"/>
      <c r="L925" s="1026"/>
      <c r="M925" s="1026"/>
      <c r="N925" s="1026"/>
      <c r="O925" s="1026"/>
      <c r="P925" s="1026"/>
      <c r="Q925" s="1026"/>
      <c r="R925" s="1026"/>
      <c r="S925" s="1026"/>
      <c r="T925" s="1026"/>
      <c r="U925" s="1026"/>
      <c r="V925" s="1026"/>
      <c r="W925" s="1026" t="s">
        <v>334</v>
      </c>
      <c r="X925" s="1026"/>
      <c r="Y925" s="1026"/>
      <c r="Z925" s="1026"/>
      <c r="AA925" s="1026"/>
      <c r="AB925" s="1026"/>
      <c r="AC925" s="1026"/>
      <c r="AD925" s="1026"/>
      <c r="AE925" s="1026"/>
      <c r="AF925" s="1026"/>
      <c r="AG925" s="1026"/>
      <c r="AH925" s="1026"/>
      <c r="AI925" s="1026"/>
      <c r="AJ925" s="1026"/>
      <c r="AK925" s="111"/>
      <c r="AL925" s="116"/>
      <c r="AM925" s="106"/>
      <c r="AN925" s="80"/>
    </row>
    <row r="926" spans="3:40" outlineLevel="1">
      <c r="C926" s="97" t="str">
        <f t="shared" si="22"/>
        <v>○</v>
      </c>
      <c r="E926" s="80"/>
      <c r="F926" s="105"/>
      <c r="G926" s="88"/>
      <c r="H926" s="115"/>
      <c r="I926" s="122" t="s">
        <v>376</v>
      </c>
      <c r="J926" s="132"/>
      <c r="K926" s="132"/>
      <c r="L926" s="132"/>
      <c r="M926" s="132"/>
      <c r="N926" s="132"/>
      <c r="O926" s="132"/>
      <c r="P926" s="132"/>
      <c r="Q926" s="132"/>
      <c r="R926" s="132"/>
      <c r="S926" s="132"/>
      <c r="T926" s="132"/>
      <c r="U926" s="132"/>
      <c r="V926" s="132"/>
      <c r="W926" s="132"/>
      <c r="X926" s="132"/>
      <c r="Y926" s="132"/>
      <c r="Z926" s="132"/>
      <c r="AA926" s="132"/>
      <c r="AB926" s="132"/>
      <c r="AC926" s="132"/>
      <c r="AD926" s="132"/>
      <c r="AE926" s="132"/>
      <c r="AF926" s="132"/>
      <c r="AG926" s="132"/>
      <c r="AH926" s="132"/>
      <c r="AI926" s="132"/>
      <c r="AJ926" s="132"/>
      <c r="AK926" s="111"/>
      <c r="AL926" s="116"/>
      <c r="AM926" s="106"/>
      <c r="AN926" s="80"/>
    </row>
    <row r="927" spans="3:40" outlineLevel="1">
      <c r="C927" s="97" t="str">
        <f t="shared" si="22"/>
        <v>○</v>
      </c>
      <c r="E927" s="80"/>
      <c r="F927" s="105"/>
      <c r="G927" s="88"/>
      <c r="H927" s="115"/>
      <c r="I927" s="122" t="s">
        <v>377</v>
      </c>
      <c r="J927" s="132"/>
      <c r="K927" s="132"/>
      <c r="L927" s="132"/>
      <c r="M927" s="132"/>
      <c r="N927" s="132"/>
      <c r="O927" s="132"/>
      <c r="P927" s="132"/>
      <c r="Q927" s="132"/>
      <c r="R927" s="132"/>
      <c r="S927" s="132"/>
      <c r="T927" s="132"/>
      <c r="U927" s="132"/>
      <c r="V927" s="132"/>
      <c r="W927" s="132"/>
      <c r="X927" s="132"/>
      <c r="Y927" s="132"/>
      <c r="Z927" s="132"/>
      <c r="AA927" s="132"/>
      <c r="AB927" s="132"/>
      <c r="AC927" s="132"/>
      <c r="AD927" s="132"/>
      <c r="AE927" s="132"/>
      <c r="AF927" s="132"/>
      <c r="AG927" s="132"/>
      <c r="AH927" s="132"/>
      <c r="AI927" s="132"/>
      <c r="AJ927" s="132"/>
      <c r="AK927" s="111"/>
      <c r="AL927" s="116"/>
      <c r="AM927" s="106"/>
      <c r="AN927" s="80"/>
    </row>
    <row r="928" spans="3:40" outlineLevel="1">
      <c r="C928" s="97" t="str">
        <f t="shared" si="22"/>
        <v>○</v>
      </c>
      <c r="E928" s="80"/>
      <c r="F928" s="105"/>
      <c r="G928" s="88"/>
      <c r="H928" s="119"/>
      <c r="I928" s="133" t="s">
        <v>1152</v>
      </c>
      <c r="J928" s="134"/>
      <c r="K928" s="134"/>
      <c r="L928" s="134"/>
      <c r="M928" s="134"/>
      <c r="N928" s="134"/>
      <c r="O928" s="134"/>
      <c r="P928" s="134"/>
      <c r="Q928" s="134"/>
      <c r="R928" s="134"/>
      <c r="S928" s="134"/>
      <c r="T928" s="134"/>
      <c r="U928" s="134"/>
      <c r="V928" s="134"/>
      <c r="W928" s="134"/>
      <c r="X928" s="134"/>
      <c r="Y928" s="134"/>
      <c r="Z928" s="134"/>
      <c r="AA928" s="134"/>
      <c r="AB928" s="134"/>
      <c r="AC928" s="134"/>
      <c r="AD928" s="134"/>
      <c r="AE928" s="134"/>
      <c r="AF928" s="134"/>
      <c r="AG928" s="134"/>
      <c r="AH928" s="134"/>
      <c r="AI928" s="134"/>
      <c r="AJ928" s="134"/>
      <c r="AK928" s="120"/>
      <c r="AL928" s="121"/>
      <c r="AM928" s="106"/>
      <c r="AN928" s="80"/>
    </row>
    <row r="929" spans="3:40" outlineLevel="1">
      <c r="C929" s="97" t="str">
        <f t="shared" si="22"/>
        <v>○</v>
      </c>
      <c r="E929" s="80"/>
      <c r="F929" s="105"/>
      <c r="G929" s="88"/>
      <c r="H929" s="88"/>
      <c r="I929" s="117"/>
      <c r="J929" s="117"/>
      <c r="K929" s="117"/>
      <c r="L929" s="117"/>
      <c r="M929" s="117"/>
      <c r="N929" s="117"/>
      <c r="O929" s="117"/>
      <c r="P929" s="117"/>
      <c r="Q929" s="117"/>
      <c r="R929" s="117"/>
      <c r="S929" s="117"/>
      <c r="T929" s="117"/>
      <c r="U929" s="117"/>
      <c r="V929" s="117"/>
      <c r="W929" s="117"/>
      <c r="X929" s="117"/>
      <c r="Y929" s="117"/>
      <c r="Z929" s="117"/>
      <c r="AA929" s="117"/>
      <c r="AB929" s="117"/>
      <c r="AC929" s="117"/>
      <c r="AD929" s="117"/>
      <c r="AE929" s="117"/>
      <c r="AF929" s="117"/>
      <c r="AG929" s="117"/>
      <c r="AH929" s="117"/>
      <c r="AI929" s="117"/>
      <c r="AJ929" s="117"/>
      <c r="AK929" s="117"/>
      <c r="AL929" s="117"/>
      <c r="AM929" s="106"/>
      <c r="AN929" s="80"/>
    </row>
    <row r="930" spans="3:40" outlineLevel="1">
      <c r="C930" s="97" t="str">
        <f t="shared" si="22"/>
        <v>○</v>
      </c>
      <c r="E930" s="80"/>
      <c r="F930" s="105"/>
      <c r="G930" s="33" t="s">
        <v>304</v>
      </c>
      <c r="H930" s="88"/>
      <c r="I930" s="117"/>
      <c r="J930" s="117"/>
      <c r="K930" s="117"/>
      <c r="L930" s="117"/>
      <c r="M930" s="117"/>
      <c r="N930" s="117"/>
      <c r="O930" s="117"/>
      <c r="P930" s="117"/>
      <c r="Q930" s="117"/>
      <c r="R930" s="117"/>
      <c r="S930" s="117"/>
      <c r="T930" s="117"/>
      <c r="U930" s="117"/>
      <c r="V930" s="117"/>
      <c r="W930" s="117"/>
      <c r="X930" s="117"/>
      <c r="Y930" s="117"/>
      <c r="Z930" s="117"/>
      <c r="AA930" s="117"/>
      <c r="AB930" s="117"/>
      <c r="AC930" s="117"/>
      <c r="AD930" s="117"/>
      <c r="AE930" s="117"/>
      <c r="AF930" s="117"/>
      <c r="AG930" s="117"/>
      <c r="AH930" s="117"/>
      <c r="AI930" s="117"/>
      <c r="AJ930" s="117"/>
      <c r="AK930" s="117"/>
      <c r="AL930" s="117"/>
      <c r="AM930" s="106"/>
      <c r="AN930" s="80"/>
    </row>
    <row r="931" spans="3:40" ht="13.5" customHeight="1" outlineLevel="1">
      <c r="C931" s="97" t="str">
        <f t="shared" si="22"/>
        <v>○</v>
      </c>
      <c r="E931" s="80"/>
      <c r="F931" s="105"/>
      <c r="G931" s="88"/>
      <c r="H931" s="1017" t="s">
        <v>1278</v>
      </c>
      <c r="I931" s="1018"/>
      <c r="J931" s="1018"/>
      <c r="K931" s="1018"/>
      <c r="L931" s="1018"/>
      <c r="M931" s="1018"/>
      <c r="N931" s="1018"/>
      <c r="O931" s="1018"/>
      <c r="P931" s="1018"/>
      <c r="Q931" s="1018"/>
      <c r="R931" s="1018"/>
      <c r="S931" s="1018"/>
      <c r="T931" s="1018"/>
      <c r="U931" s="1018"/>
      <c r="V931" s="1018"/>
      <c r="W931" s="1018"/>
      <c r="X931" s="1018"/>
      <c r="Y931" s="1018"/>
      <c r="Z931" s="1018"/>
      <c r="AA931" s="1018"/>
      <c r="AB931" s="1018"/>
      <c r="AC931" s="1018"/>
      <c r="AD931" s="1018"/>
      <c r="AE931" s="1018"/>
      <c r="AF931" s="1018"/>
      <c r="AG931" s="1018"/>
      <c r="AH931" s="1018"/>
      <c r="AI931" s="1018"/>
      <c r="AJ931" s="1018"/>
      <c r="AK931" s="1018"/>
      <c r="AL931" s="1019"/>
      <c r="AM931" s="106"/>
      <c r="AN931" s="80"/>
    </row>
    <row r="932" spans="3:40" outlineLevel="1">
      <c r="C932" s="97" t="str">
        <f t="shared" si="22"/>
        <v>○</v>
      </c>
      <c r="E932" s="80"/>
      <c r="F932" s="105"/>
      <c r="G932" s="88"/>
      <c r="H932" s="1020"/>
      <c r="I932" s="1021"/>
      <c r="J932" s="1021"/>
      <c r="K932" s="1021"/>
      <c r="L932" s="1021"/>
      <c r="M932" s="1021"/>
      <c r="N932" s="1021"/>
      <c r="O932" s="1021"/>
      <c r="P932" s="1021"/>
      <c r="Q932" s="1021"/>
      <c r="R932" s="1021"/>
      <c r="S932" s="1021"/>
      <c r="T932" s="1021"/>
      <c r="U932" s="1021"/>
      <c r="V932" s="1021"/>
      <c r="W932" s="1021"/>
      <c r="X932" s="1021"/>
      <c r="Y932" s="1021"/>
      <c r="Z932" s="1021"/>
      <c r="AA932" s="1021"/>
      <c r="AB932" s="1021"/>
      <c r="AC932" s="1021"/>
      <c r="AD932" s="1021"/>
      <c r="AE932" s="1021"/>
      <c r="AF932" s="1021"/>
      <c r="AG932" s="1021"/>
      <c r="AH932" s="1021"/>
      <c r="AI932" s="1021"/>
      <c r="AJ932" s="1021"/>
      <c r="AK932" s="1021"/>
      <c r="AL932" s="1022"/>
      <c r="AM932" s="106"/>
      <c r="AN932" s="80"/>
    </row>
    <row r="933" spans="3:40" outlineLevel="1">
      <c r="C933" s="97" t="str">
        <f t="shared" si="22"/>
        <v>○</v>
      </c>
      <c r="E933" s="80"/>
      <c r="F933" s="105"/>
      <c r="G933" s="88"/>
      <c r="H933" s="1020"/>
      <c r="I933" s="1021"/>
      <c r="J933" s="1021"/>
      <c r="K933" s="1021"/>
      <c r="L933" s="1021"/>
      <c r="M933" s="1021"/>
      <c r="N933" s="1021"/>
      <c r="O933" s="1021"/>
      <c r="P933" s="1021"/>
      <c r="Q933" s="1021"/>
      <c r="R933" s="1021"/>
      <c r="S933" s="1021"/>
      <c r="T933" s="1021"/>
      <c r="U933" s="1021"/>
      <c r="V933" s="1021"/>
      <c r="W933" s="1021"/>
      <c r="X933" s="1021"/>
      <c r="Y933" s="1021"/>
      <c r="Z933" s="1021"/>
      <c r="AA933" s="1021"/>
      <c r="AB933" s="1021"/>
      <c r="AC933" s="1021"/>
      <c r="AD933" s="1021"/>
      <c r="AE933" s="1021"/>
      <c r="AF933" s="1021"/>
      <c r="AG933" s="1021"/>
      <c r="AH933" s="1021"/>
      <c r="AI933" s="1021"/>
      <c r="AJ933" s="1021"/>
      <c r="AK933" s="1021"/>
      <c r="AL933" s="1022"/>
      <c r="AM933" s="106"/>
      <c r="AN933" s="80"/>
    </row>
    <row r="934" spans="3:40" outlineLevel="1">
      <c r="C934" s="97" t="str">
        <f t="shared" si="22"/>
        <v>○</v>
      </c>
      <c r="E934" s="80"/>
      <c r="F934" s="105"/>
      <c r="G934" s="88"/>
      <c r="H934" s="1020"/>
      <c r="I934" s="1021"/>
      <c r="J934" s="1021"/>
      <c r="K934" s="1021"/>
      <c r="L934" s="1021"/>
      <c r="M934" s="1021"/>
      <c r="N934" s="1021"/>
      <c r="O934" s="1021"/>
      <c r="P934" s="1021"/>
      <c r="Q934" s="1021"/>
      <c r="R934" s="1021"/>
      <c r="S934" s="1021"/>
      <c r="T934" s="1021"/>
      <c r="U934" s="1021"/>
      <c r="V934" s="1021"/>
      <c r="W934" s="1021"/>
      <c r="X934" s="1021"/>
      <c r="Y934" s="1021"/>
      <c r="Z934" s="1021"/>
      <c r="AA934" s="1021"/>
      <c r="AB934" s="1021"/>
      <c r="AC934" s="1021"/>
      <c r="AD934" s="1021"/>
      <c r="AE934" s="1021"/>
      <c r="AF934" s="1021"/>
      <c r="AG934" s="1021"/>
      <c r="AH934" s="1021"/>
      <c r="AI934" s="1021"/>
      <c r="AJ934" s="1021"/>
      <c r="AK934" s="1021"/>
      <c r="AL934" s="1022"/>
      <c r="AM934" s="106"/>
      <c r="AN934" s="80"/>
    </row>
    <row r="935" spans="3:40" outlineLevel="1">
      <c r="C935" s="97" t="str">
        <f t="shared" si="22"/>
        <v>○</v>
      </c>
      <c r="E935" s="80"/>
      <c r="F935" s="105"/>
      <c r="G935" s="88"/>
      <c r="H935" s="1020"/>
      <c r="I935" s="1021"/>
      <c r="J935" s="1021"/>
      <c r="K935" s="1021"/>
      <c r="L935" s="1021"/>
      <c r="M935" s="1021"/>
      <c r="N935" s="1021"/>
      <c r="O935" s="1021"/>
      <c r="P935" s="1021"/>
      <c r="Q935" s="1021"/>
      <c r="R935" s="1021"/>
      <c r="S935" s="1021"/>
      <c r="T935" s="1021"/>
      <c r="U935" s="1021"/>
      <c r="V935" s="1021"/>
      <c r="W935" s="1021"/>
      <c r="X935" s="1021"/>
      <c r="Y935" s="1021"/>
      <c r="Z935" s="1021"/>
      <c r="AA935" s="1021"/>
      <c r="AB935" s="1021"/>
      <c r="AC935" s="1021"/>
      <c r="AD935" s="1021"/>
      <c r="AE935" s="1021"/>
      <c r="AF935" s="1021"/>
      <c r="AG935" s="1021"/>
      <c r="AH935" s="1021"/>
      <c r="AI935" s="1021"/>
      <c r="AJ935" s="1021"/>
      <c r="AK935" s="1021"/>
      <c r="AL935" s="1022"/>
      <c r="AM935" s="106"/>
      <c r="AN935" s="80"/>
    </row>
    <row r="936" spans="3:40" outlineLevel="1">
      <c r="C936" s="97" t="str">
        <f t="shared" si="22"/>
        <v>○</v>
      </c>
      <c r="E936" s="80"/>
      <c r="F936" s="105"/>
      <c r="G936" s="88"/>
      <c r="H936" s="1020"/>
      <c r="I936" s="1021"/>
      <c r="J936" s="1021"/>
      <c r="K936" s="1021"/>
      <c r="L936" s="1021"/>
      <c r="M936" s="1021"/>
      <c r="N936" s="1021"/>
      <c r="O936" s="1021"/>
      <c r="P936" s="1021"/>
      <c r="Q936" s="1021"/>
      <c r="R936" s="1021"/>
      <c r="S936" s="1021"/>
      <c r="T936" s="1021"/>
      <c r="U936" s="1021"/>
      <c r="V936" s="1021"/>
      <c r="W936" s="1021"/>
      <c r="X936" s="1021"/>
      <c r="Y936" s="1021"/>
      <c r="Z936" s="1021"/>
      <c r="AA936" s="1021"/>
      <c r="AB936" s="1021"/>
      <c r="AC936" s="1021"/>
      <c r="AD936" s="1021"/>
      <c r="AE936" s="1021"/>
      <c r="AF936" s="1021"/>
      <c r="AG936" s="1021"/>
      <c r="AH936" s="1021"/>
      <c r="AI936" s="1021"/>
      <c r="AJ936" s="1021"/>
      <c r="AK936" s="1021"/>
      <c r="AL936" s="1022"/>
      <c r="AM936" s="106"/>
      <c r="AN936" s="80"/>
    </row>
    <row r="937" spans="3:40" outlineLevel="1">
      <c r="C937" s="97" t="str">
        <f t="shared" si="22"/>
        <v>○</v>
      </c>
      <c r="E937" s="80"/>
      <c r="F937" s="105"/>
      <c r="G937" s="88"/>
      <c r="H937" s="1020"/>
      <c r="I937" s="1021"/>
      <c r="J937" s="1021"/>
      <c r="K937" s="1021"/>
      <c r="L937" s="1021"/>
      <c r="M937" s="1021"/>
      <c r="N937" s="1021"/>
      <c r="O937" s="1021"/>
      <c r="P937" s="1021"/>
      <c r="Q937" s="1021"/>
      <c r="R937" s="1021"/>
      <c r="S937" s="1021"/>
      <c r="T937" s="1021"/>
      <c r="U937" s="1021"/>
      <c r="V937" s="1021"/>
      <c r="W937" s="1021"/>
      <c r="X937" s="1021"/>
      <c r="Y937" s="1021"/>
      <c r="Z937" s="1021"/>
      <c r="AA937" s="1021"/>
      <c r="AB937" s="1021"/>
      <c r="AC937" s="1021"/>
      <c r="AD937" s="1021"/>
      <c r="AE937" s="1021"/>
      <c r="AF937" s="1021"/>
      <c r="AG937" s="1021"/>
      <c r="AH937" s="1021"/>
      <c r="AI937" s="1021"/>
      <c r="AJ937" s="1021"/>
      <c r="AK937" s="1021"/>
      <c r="AL937" s="1022"/>
      <c r="AM937" s="106"/>
      <c r="AN937" s="80"/>
    </row>
    <row r="938" spans="3:40" outlineLevel="1">
      <c r="C938" s="97" t="str">
        <f t="shared" si="22"/>
        <v>○</v>
      </c>
      <c r="E938" s="80"/>
      <c r="F938" s="105"/>
      <c r="G938" s="88"/>
      <c r="H938" s="1020"/>
      <c r="I938" s="1021"/>
      <c r="J938" s="1021"/>
      <c r="K938" s="1021"/>
      <c r="L938" s="1021"/>
      <c r="M938" s="1021"/>
      <c r="N938" s="1021"/>
      <c r="O938" s="1021"/>
      <c r="P938" s="1021"/>
      <c r="Q938" s="1021"/>
      <c r="R938" s="1021"/>
      <c r="S938" s="1021"/>
      <c r="T938" s="1021"/>
      <c r="U938" s="1021"/>
      <c r="V938" s="1021"/>
      <c r="W938" s="1021"/>
      <c r="X938" s="1021"/>
      <c r="Y938" s="1021"/>
      <c r="Z938" s="1021"/>
      <c r="AA938" s="1021"/>
      <c r="AB938" s="1021"/>
      <c r="AC938" s="1021"/>
      <c r="AD938" s="1021"/>
      <c r="AE938" s="1021"/>
      <c r="AF938" s="1021"/>
      <c r="AG938" s="1021"/>
      <c r="AH938" s="1021"/>
      <c r="AI938" s="1021"/>
      <c r="AJ938" s="1021"/>
      <c r="AK938" s="1021"/>
      <c r="AL938" s="1022"/>
      <c r="AM938" s="106"/>
      <c r="AN938" s="80"/>
    </row>
    <row r="939" spans="3:40" outlineLevel="1">
      <c r="C939" s="97" t="str">
        <f t="shared" si="22"/>
        <v>○</v>
      </c>
      <c r="E939" s="80"/>
      <c r="F939" s="105"/>
      <c r="G939" s="88"/>
      <c r="H939" s="1020"/>
      <c r="I939" s="1021"/>
      <c r="J939" s="1021"/>
      <c r="K939" s="1021"/>
      <c r="L939" s="1021"/>
      <c r="M939" s="1021"/>
      <c r="N939" s="1021"/>
      <c r="O939" s="1021"/>
      <c r="P939" s="1021"/>
      <c r="Q939" s="1021"/>
      <c r="R939" s="1021"/>
      <c r="S939" s="1021"/>
      <c r="T939" s="1021"/>
      <c r="U939" s="1021"/>
      <c r="V939" s="1021"/>
      <c r="W939" s="1021"/>
      <c r="X939" s="1021"/>
      <c r="Y939" s="1021"/>
      <c r="Z939" s="1021"/>
      <c r="AA939" s="1021"/>
      <c r="AB939" s="1021"/>
      <c r="AC939" s="1021"/>
      <c r="AD939" s="1021"/>
      <c r="AE939" s="1021"/>
      <c r="AF939" s="1021"/>
      <c r="AG939" s="1021"/>
      <c r="AH939" s="1021"/>
      <c r="AI939" s="1021"/>
      <c r="AJ939" s="1021"/>
      <c r="AK939" s="1021"/>
      <c r="AL939" s="1022"/>
      <c r="AM939" s="106"/>
      <c r="AN939" s="80"/>
    </row>
    <row r="940" spans="3:40" s="748" customFormat="1" outlineLevel="1">
      <c r="C940" s="97" t="str">
        <f t="shared" si="22"/>
        <v>○</v>
      </c>
      <c r="E940" s="80"/>
      <c r="F940" s="105"/>
      <c r="G940" s="747"/>
      <c r="H940" s="1020"/>
      <c r="I940" s="1021"/>
      <c r="J940" s="1021"/>
      <c r="K940" s="1021"/>
      <c r="L940" s="1021"/>
      <c r="M940" s="1021"/>
      <c r="N940" s="1021"/>
      <c r="O940" s="1021"/>
      <c r="P940" s="1021"/>
      <c r="Q940" s="1021"/>
      <c r="R940" s="1021"/>
      <c r="S940" s="1021"/>
      <c r="T940" s="1021"/>
      <c r="U940" s="1021"/>
      <c r="V940" s="1021"/>
      <c r="W940" s="1021"/>
      <c r="X940" s="1021"/>
      <c r="Y940" s="1021"/>
      <c r="Z940" s="1021"/>
      <c r="AA940" s="1021"/>
      <c r="AB940" s="1021"/>
      <c r="AC940" s="1021"/>
      <c r="AD940" s="1021"/>
      <c r="AE940" s="1021"/>
      <c r="AF940" s="1021"/>
      <c r="AG940" s="1021"/>
      <c r="AH940" s="1021"/>
      <c r="AI940" s="1021"/>
      <c r="AJ940" s="1021"/>
      <c r="AK940" s="1021"/>
      <c r="AL940" s="1022"/>
      <c r="AM940" s="106"/>
      <c r="AN940" s="80"/>
    </row>
    <row r="941" spans="3:40" s="748" customFormat="1" outlineLevel="1">
      <c r="C941" s="97" t="str">
        <f>C$879</f>
        <v>○</v>
      </c>
      <c r="E941" s="80"/>
      <c r="F941" s="105"/>
      <c r="G941" s="747"/>
      <c r="H941" s="1020"/>
      <c r="I941" s="1021"/>
      <c r="J941" s="1021"/>
      <c r="K941" s="1021"/>
      <c r="L941" s="1021"/>
      <c r="M941" s="1021"/>
      <c r="N941" s="1021"/>
      <c r="O941" s="1021"/>
      <c r="P941" s="1021"/>
      <c r="Q941" s="1021"/>
      <c r="R941" s="1021"/>
      <c r="S941" s="1021"/>
      <c r="T941" s="1021"/>
      <c r="U941" s="1021"/>
      <c r="V941" s="1021"/>
      <c r="W941" s="1021"/>
      <c r="X941" s="1021"/>
      <c r="Y941" s="1021"/>
      <c r="Z941" s="1021"/>
      <c r="AA941" s="1021"/>
      <c r="AB941" s="1021"/>
      <c r="AC941" s="1021"/>
      <c r="AD941" s="1021"/>
      <c r="AE941" s="1021"/>
      <c r="AF941" s="1021"/>
      <c r="AG941" s="1021"/>
      <c r="AH941" s="1021"/>
      <c r="AI941" s="1021"/>
      <c r="AJ941" s="1021"/>
      <c r="AK941" s="1021"/>
      <c r="AL941" s="1022"/>
      <c r="AM941" s="106"/>
      <c r="AN941" s="80"/>
    </row>
    <row r="942" spans="3:40" s="748" customFormat="1" outlineLevel="1">
      <c r="C942" s="97" t="str">
        <f t="shared" si="22"/>
        <v>○</v>
      </c>
      <c r="E942" s="80"/>
      <c r="F942" s="105"/>
      <c r="G942" s="747"/>
      <c r="H942" s="1020"/>
      <c r="I942" s="1021"/>
      <c r="J942" s="1021"/>
      <c r="K942" s="1021"/>
      <c r="L942" s="1021"/>
      <c r="M942" s="1021"/>
      <c r="N942" s="1021"/>
      <c r="O942" s="1021"/>
      <c r="P942" s="1021"/>
      <c r="Q942" s="1021"/>
      <c r="R942" s="1021"/>
      <c r="S942" s="1021"/>
      <c r="T942" s="1021"/>
      <c r="U942" s="1021"/>
      <c r="V942" s="1021"/>
      <c r="W942" s="1021"/>
      <c r="X942" s="1021"/>
      <c r="Y942" s="1021"/>
      <c r="Z942" s="1021"/>
      <c r="AA942" s="1021"/>
      <c r="AB942" s="1021"/>
      <c r="AC942" s="1021"/>
      <c r="AD942" s="1021"/>
      <c r="AE942" s="1021"/>
      <c r="AF942" s="1021"/>
      <c r="AG942" s="1021"/>
      <c r="AH942" s="1021"/>
      <c r="AI942" s="1021"/>
      <c r="AJ942" s="1021"/>
      <c r="AK942" s="1021"/>
      <c r="AL942" s="1022"/>
      <c r="AM942" s="106"/>
      <c r="AN942" s="80"/>
    </row>
    <row r="943" spans="3:40" outlineLevel="1">
      <c r="C943" s="97" t="str">
        <f>C$879</f>
        <v>○</v>
      </c>
      <c r="E943" s="80"/>
      <c r="F943" s="105"/>
      <c r="G943" s="88"/>
      <c r="H943" s="1023"/>
      <c r="I943" s="1024"/>
      <c r="J943" s="1024"/>
      <c r="K943" s="1024"/>
      <c r="L943" s="1024"/>
      <c r="M943" s="1024"/>
      <c r="N943" s="1024"/>
      <c r="O943" s="1024"/>
      <c r="P943" s="1024"/>
      <c r="Q943" s="1024"/>
      <c r="R943" s="1024"/>
      <c r="S943" s="1024"/>
      <c r="T943" s="1024"/>
      <c r="U943" s="1024"/>
      <c r="V943" s="1024"/>
      <c r="W943" s="1024"/>
      <c r="X943" s="1024"/>
      <c r="Y943" s="1024"/>
      <c r="Z943" s="1024"/>
      <c r="AA943" s="1024"/>
      <c r="AB943" s="1024"/>
      <c r="AC943" s="1024"/>
      <c r="AD943" s="1024"/>
      <c r="AE943" s="1024"/>
      <c r="AF943" s="1024"/>
      <c r="AG943" s="1024"/>
      <c r="AH943" s="1024"/>
      <c r="AI943" s="1024"/>
      <c r="AJ943" s="1024"/>
      <c r="AK943" s="1024"/>
      <c r="AL943" s="1025"/>
      <c r="AM943" s="106"/>
      <c r="AN943" s="80"/>
    </row>
    <row r="944" spans="3:40" ht="10.5" customHeight="1" outlineLevel="1">
      <c r="C944" s="97" t="str">
        <f t="shared" si="22"/>
        <v>○</v>
      </c>
      <c r="E944" s="80"/>
      <c r="F944" s="105"/>
      <c r="G944" s="88"/>
      <c r="H944" s="746"/>
      <c r="I944" s="746"/>
      <c r="J944" s="746"/>
      <c r="K944" s="746"/>
      <c r="L944" s="746"/>
      <c r="M944" s="746"/>
      <c r="N944" s="746"/>
      <c r="O944" s="746"/>
      <c r="P944" s="746"/>
      <c r="Q944" s="746"/>
      <c r="R944" s="746"/>
      <c r="S944" s="746"/>
      <c r="T944" s="746"/>
      <c r="U944" s="746"/>
      <c r="V944" s="746"/>
      <c r="W944" s="746"/>
      <c r="X944" s="746"/>
      <c r="Y944" s="746"/>
      <c r="Z944" s="746"/>
      <c r="AA944" s="746"/>
      <c r="AB944" s="746"/>
      <c r="AC944" s="746"/>
      <c r="AD944" s="746"/>
      <c r="AE944" s="746"/>
      <c r="AF944" s="746"/>
      <c r="AG944" s="746"/>
      <c r="AH944" s="746"/>
      <c r="AI944" s="746"/>
      <c r="AJ944" s="746"/>
      <c r="AK944" s="746"/>
      <c r="AL944" s="746"/>
      <c r="AM944" s="106"/>
      <c r="AN944" s="80"/>
    </row>
    <row r="945" spans="3:44" ht="5.25" customHeight="1" outlineLevel="1">
      <c r="C945" s="97" t="str">
        <f t="shared" si="22"/>
        <v>○</v>
      </c>
      <c r="E945" s="80"/>
      <c r="F945" s="107"/>
      <c r="G945" s="108"/>
      <c r="H945" s="108"/>
      <c r="I945" s="108"/>
      <c r="J945" s="108"/>
      <c r="K945" s="108"/>
      <c r="L945" s="108"/>
      <c r="M945" s="108"/>
      <c r="N945" s="108"/>
      <c r="O945" s="108"/>
      <c r="P945" s="108"/>
      <c r="Q945" s="108"/>
      <c r="R945" s="108"/>
      <c r="S945" s="108"/>
      <c r="T945" s="108"/>
      <c r="U945" s="108"/>
      <c r="V945" s="108"/>
      <c r="W945" s="108"/>
      <c r="X945" s="108"/>
      <c r="Y945" s="108"/>
      <c r="Z945" s="108"/>
      <c r="AA945" s="108"/>
      <c r="AB945" s="108"/>
      <c r="AC945" s="108"/>
      <c r="AD945" s="108"/>
      <c r="AE945" s="108"/>
      <c r="AF945" s="108"/>
      <c r="AG945" s="108"/>
      <c r="AH945" s="108"/>
      <c r="AI945" s="108"/>
      <c r="AJ945" s="108"/>
      <c r="AK945" s="108"/>
      <c r="AL945" s="108"/>
      <c r="AM945" s="109"/>
      <c r="AN945" s="80"/>
    </row>
    <row r="946" spans="3:44" ht="14.25" outlineLevel="1" thickBot="1">
      <c r="C946" s="97" t="str">
        <f t="shared" si="22"/>
        <v>○</v>
      </c>
      <c r="E946" s="80"/>
      <c r="F946" s="80"/>
      <c r="G946" s="80"/>
      <c r="H946" s="80"/>
      <c r="I946" s="80"/>
      <c r="J946" s="80"/>
      <c r="K946" s="80"/>
      <c r="L946" s="80"/>
      <c r="M946" s="80"/>
      <c r="N946" s="80"/>
      <c r="O946" s="80"/>
      <c r="P946" s="80"/>
      <c r="Q946" s="80"/>
      <c r="R946" s="80"/>
      <c r="S946" s="80"/>
      <c r="T946" s="80"/>
      <c r="U946" s="80"/>
      <c r="V946" s="80"/>
      <c r="W946" s="80"/>
      <c r="X946" s="80"/>
      <c r="Y946" s="80"/>
      <c r="Z946" s="80"/>
      <c r="AA946" s="80"/>
      <c r="AB946" s="80"/>
      <c r="AC946" s="80"/>
      <c r="AD946" s="80"/>
      <c r="AE946" s="80"/>
      <c r="AF946" s="80"/>
      <c r="AG946" s="80"/>
      <c r="AH946" s="80"/>
      <c r="AI946" s="80"/>
      <c r="AJ946" s="80"/>
      <c r="AK946" s="80"/>
      <c r="AL946" s="80"/>
      <c r="AM946" s="80"/>
      <c r="AN946" s="80"/>
    </row>
    <row r="947" spans="3:44" ht="14.25" hidden="1" outlineLevel="1" thickBot="1">
      <c r="C947" s="98" t="str">
        <f>C$39</f>
        <v>－</v>
      </c>
      <c r="E947" s="80"/>
      <c r="F947" s="80"/>
      <c r="G947" s="80"/>
      <c r="H947" s="80"/>
      <c r="I947" s="80"/>
      <c r="J947" s="80"/>
      <c r="K947" s="80"/>
      <c r="L947" s="80"/>
      <c r="M947" s="80"/>
      <c r="N947" s="80"/>
      <c r="O947" s="80"/>
      <c r="P947" s="80"/>
      <c r="Q947" s="80"/>
      <c r="R947" s="80"/>
      <c r="S947" s="80"/>
      <c r="T947" s="80"/>
      <c r="U947" s="80"/>
      <c r="V947" s="80"/>
      <c r="W947" s="80"/>
      <c r="X947" s="80"/>
      <c r="Y947" s="80"/>
      <c r="Z947" s="80"/>
      <c r="AA947" s="80"/>
      <c r="AB947" s="80"/>
      <c r="AC947" s="80"/>
      <c r="AD947" s="80"/>
      <c r="AE947" s="80"/>
      <c r="AF947" s="80"/>
      <c r="AG947" s="80"/>
      <c r="AH947" s="80"/>
      <c r="AI947" s="80"/>
      <c r="AJ947" s="80"/>
      <c r="AK947" s="80"/>
      <c r="AL947" s="80"/>
      <c r="AM947" s="80"/>
      <c r="AN947" s="80"/>
      <c r="AR947" t="s">
        <v>422</v>
      </c>
    </row>
    <row r="948" spans="3:44" ht="14.25" hidden="1" outlineLevel="1" thickBot="1">
      <c r="C948" s="97" t="str">
        <f t="shared" ref="C948:C979" si="23">C$947</f>
        <v>－</v>
      </c>
      <c r="E948" s="80"/>
      <c r="F948" s="80"/>
      <c r="G948" s="80"/>
      <c r="H948" s="80"/>
      <c r="I948" s="80"/>
      <c r="J948" s="80"/>
      <c r="K948" s="80"/>
      <c r="L948" s="80"/>
      <c r="M948" s="80"/>
      <c r="N948" s="80"/>
      <c r="O948" s="80"/>
      <c r="P948" s="80"/>
      <c r="Q948" s="80"/>
      <c r="R948" s="80"/>
      <c r="S948" s="80"/>
      <c r="T948" s="80"/>
      <c r="U948" s="80"/>
      <c r="V948" s="80"/>
      <c r="W948" s="80"/>
      <c r="X948" s="80"/>
      <c r="Y948" s="80"/>
      <c r="Z948" s="80"/>
      <c r="AA948" s="80"/>
      <c r="AB948" s="80"/>
      <c r="AC948" s="80"/>
      <c r="AD948" s="80"/>
      <c r="AE948" s="80"/>
      <c r="AF948" s="80"/>
      <c r="AG948" s="80"/>
      <c r="AH948" s="80"/>
      <c r="AI948" s="80"/>
      <c r="AJ948" s="80"/>
      <c r="AK948" s="80"/>
      <c r="AL948" s="80"/>
      <c r="AM948" s="80"/>
      <c r="AN948" s="99" t="s">
        <v>380</v>
      </c>
    </row>
    <row r="949" spans="3:44" ht="14.25" hidden="1" outlineLevel="1" thickBot="1">
      <c r="C949" s="97" t="str">
        <f t="shared" si="23"/>
        <v>－</v>
      </c>
      <c r="E949" s="80"/>
      <c r="F949" s="1029" t="s">
        <v>55</v>
      </c>
      <c r="G949" s="1030"/>
      <c r="H949" s="1030"/>
      <c r="I949" s="1030"/>
      <c r="J949" s="1030" t="str">
        <f>P39</f>
        <v>⑤</v>
      </c>
      <c r="K949" s="1031"/>
      <c r="L949" s="1032" t="s">
        <v>397</v>
      </c>
      <c r="M949" s="1032"/>
      <c r="N949" s="1032"/>
      <c r="O949" s="1032"/>
      <c r="P949" s="1032"/>
      <c r="Q949" s="1032"/>
      <c r="R949" s="1032"/>
      <c r="S949" s="1032"/>
      <c r="T949" s="1032"/>
      <c r="U949" s="1032"/>
      <c r="V949" s="1032"/>
      <c r="W949" s="1032"/>
      <c r="X949" s="1032"/>
      <c r="Y949" s="1032"/>
      <c r="Z949" s="1032"/>
      <c r="AA949" s="1032"/>
      <c r="AB949" s="1032"/>
      <c r="AC949" s="1032"/>
      <c r="AD949" s="1032"/>
      <c r="AE949" s="1032"/>
      <c r="AF949" s="1032"/>
      <c r="AG949" s="1032"/>
      <c r="AH949" s="1032"/>
      <c r="AI949" s="1032"/>
      <c r="AJ949" s="1032"/>
      <c r="AK949" s="1032"/>
      <c r="AL949" s="1032"/>
      <c r="AM949" s="1032"/>
      <c r="AN949" s="80"/>
      <c r="AR949" t="s">
        <v>467</v>
      </c>
    </row>
    <row r="950" spans="3:44" ht="14.25" hidden="1" outlineLevel="1" thickBot="1">
      <c r="C950" s="97" t="str">
        <f t="shared" si="23"/>
        <v>－</v>
      </c>
      <c r="E950" s="80"/>
      <c r="F950" s="100"/>
      <c r="G950" s="100"/>
      <c r="H950" s="100"/>
      <c r="I950" s="100"/>
      <c r="J950" s="100"/>
      <c r="K950" s="100"/>
      <c r="L950" s="1033" t="s">
        <v>320</v>
      </c>
      <c r="M950" s="1033"/>
      <c r="N950" s="1033"/>
      <c r="O950" s="1033"/>
      <c r="P950" s="1033"/>
      <c r="Q950" s="1033"/>
      <c r="R950" s="1033"/>
      <c r="S950" s="1033"/>
      <c r="T950" s="1033"/>
      <c r="U950" s="1033"/>
      <c r="V950" s="1033"/>
      <c r="W950" s="1033"/>
      <c r="X950" s="1033"/>
      <c r="Y950" s="1033"/>
      <c r="Z950" s="1033"/>
      <c r="AA950" s="1033"/>
      <c r="AB950" s="1033"/>
      <c r="AC950" s="1033"/>
      <c r="AD950" s="1033"/>
      <c r="AE950" s="1033"/>
      <c r="AF950" s="1033"/>
      <c r="AG950" s="1033"/>
      <c r="AH950" s="1033"/>
      <c r="AI950" s="1033"/>
      <c r="AJ950" s="1033"/>
      <c r="AK950" s="1033"/>
      <c r="AL950" s="1033"/>
      <c r="AM950" s="1033"/>
      <c r="AN950" s="80"/>
    </row>
    <row r="951" spans="3:44" ht="14.25" hidden="1" outlineLevel="1" thickBot="1">
      <c r="C951" s="97" t="str">
        <f t="shared" si="23"/>
        <v>－</v>
      </c>
      <c r="E951" s="80"/>
      <c r="F951" s="101"/>
      <c r="G951" s="102" t="s">
        <v>282</v>
      </c>
      <c r="H951" s="103"/>
      <c r="I951" s="103"/>
      <c r="J951" s="103"/>
      <c r="K951" s="103"/>
      <c r="L951" s="103"/>
      <c r="M951" s="103"/>
      <c r="N951" s="103"/>
      <c r="O951" s="103"/>
      <c r="P951" s="103"/>
      <c r="Q951" s="103"/>
      <c r="R951" s="103"/>
      <c r="S951" s="103"/>
      <c r="T951" s="103"/>
      <c r="U951" s="103"/>
      <c r="V951" s="103"/>
      <c r="W951" s="103"/>
      <c r="X951" s="103"/>
      <c r="Y951" s="103"/>
      <c r="Z951" s="103"/>
      <c r="AA951" s="103"/>
      <c r="AB951" s="103"/>
      <c r="AC951" s="103"/>
      <c r="AD951" s="103"/>
      <c r="AE951" s="103"/>
      <c r="AF951" s="103"/>
      <c r="AG951" s="103"/>
      <c r="AH951" s="103"/>
      <c r="AI951" s="103"/>
      <c r="AJ951" s="103"/>
      <c r="AK951" s="103"/>
      <c r="AL951" s="103"/>
      <c r="AM951" s="104"/>
      <c r="AN951" s="80"/>
    </row>
    <row r="952" spans="3:44" ht="14.25" hidden="1" outlineLevel="1" thickBot="1">
      <c r="C952" s="97" t="str">
        <f t="shared" si="23"/>
        <v>－</v>
      </c>
      <c r="E952" s="80"/>
      <c r="F952" s="105"/>
      <c r="G952" s="80"/>
      <c r="H952" s="1021" t="s">
        <v>381</v>
      </c>
      <c r="I952" s="1021"/>
      <c r="J952" s="1021"/>
      <c r="K952" s="1021"/>
      <c r="L952" s="1021"/>
      <c r="M952" s="1021"/>
      <c r="N952" s="1021"/>
      <c r="O952" s="1021"/>
      <c r="P952" s="1021"/>
      <c r="Q952" s="1021"/>
      <c r="R952" s="1021"/>
      <c r="S952" s="1021"/>
      <c r="T952" s="1021"/>
      <c r="U952" s="1021"/>
      <c r="V952" s="1021"/>
      <c r="W952" s="1021"/>
      <c r="X952" s="1021"/>
      <c r="Y952" s="1021"/>
      <c r="Z952" s="1021"/>
      <c r="AA952" s="1021"/>
      <c r="AB952" s="1021"/>
      <c r="AC952" s="1021"/>
      <c r="AD952" s="1021"/>
      <c r="AE952" s="1021"/>
      <c r="AF952" s="1021"/>
      <c r="AG952" s="1021"/>
      <c r="AH952" s="1021"/>
      <c r="AI952" s="1021"/>
      <c r="AJ952" s="1021"/>
      <c r="AK952" s="1021"/>
      <c r="AL952" s="1021"/>
      <c r="AM952" s="106"/>
      <c r="AN952" s="80"/>
    </row>
    <row r="953" spans="3:44" ht="14.25" hidden="1" outlineLevel="1" thickBot="1">
      <c r="C953" s="97" t="str">
        <f t="shared" si="23"/>
        <v>－</v>
      </c>
      <c r="E953" s="80"/>
      <c r="F953" s="105"/>
      <c r="G953" s="112"/>
      <c r="H953" s="1021"/>
      <c r="I953" s="1021"/>
      <c r="J953" s="1021"/>
      <c r="K953" s="1021"/>
      <c r="L953" s="1021"/>
      <c r="M953" s="1021"/>
      <c r="N953" s="1021"/>
      <c r="O953" s="1021"/>
      <c r="P953" s="1021"/>
      <c r="Q953" s="1021"/>
      <c r="R953" s="1021"/>
      <c r="S953" s="1021"/>
      <c r="T953" s="1021"/>
      <c r="U953" s="1021"/>
      <c r="V953" s="1021"/>
      <c r="W953" s="1021"/>
      <c r="X953" s="1021"/>
      <c r="Y953" s="1021"/>
      <c r="Z953" s="1021"/>
      <c r="AA953" s="1021"/>
      <c r="AB953" s="1021"/>
      <c r="AC953" s="1021"/>
      <c r="AD953" s="1021"/>
      <c r="AE953" s="1021"/>
      <c r="AF953" s="1021"/>
      <c r="AG953" s="1021"/>
      <c r="AH953" s="1021"/>
      <c r="AI953" s="1021"/>
      <c r="AJ953" s="1021"/>
      <c r="AK953" s="1021"/>
      <c r="AL953" s="1021"/>
      <c r="AM953" s="106"/>
      <c r="AN953" s="80"/>
    </row>
    <row r="954" spans="3:44" ht="14.25" hidden="1" outlineLevel="1" thickBot="1">
      <c r="C954" s="97" t="str">
        <f t="shared" si="23"/>
        <v>－</v>
      </c>
      <c r="E954" s="80"/>
      <c r="F954" s="105"/>
      <c r="G954" s="112"/>
      <c r="H954" s="1021"/>
      <c r="I954" s="1021"/>
      <c r="J954" s="1021"/>
      <c r="K954" s="1021"/>
      <c r="L954" s="1021"/>
      <c r="M954" s="1021"/>
      <c r="N954" s="1021"/>
      <c r="O954" s="1021"/>
      <c r="P954" s="1021"/>
      <c r="Q954" s="1021"/>
      <c r="R954" s="1021"/>
      <c r="S954" s="1021"/>
      <c r="T954" s="1021"/>
      <c r="U954" s="1021"/>
      <c r="V954" s="1021"/>
      <c r="W954" s="1021"/>
      <c r="X954" s="1021"/>
      <c r="Y954" s="1021"/>
      <c r="Z954" s="1021"/>
      <c r="AA954" s="1021"/>
      <c r="AB954" s="1021"/>
      <c r="AC954" s="1021"/>
      <c r="AD954" s="1021"/>
      <c r="AE954" s="1021"/>
      <c r="AF954" s="1021"/>
      <c r="AG954" s="1021"/>
      <c r="AH954" s="1021"/>
      <c r="AI954" s="1021"/>
      <c r="AJ954" s="1021"/>
      <c r="AK954" s="1021"/>
      <c r="AL954" s="1021"/>
      <c r="AM954" s="106"/>
      <c r="AN954" s="80"/>
    </row>
    <row r="955" spans="3:44" ht="14.25" hidden="1" outlineLevel="1" thickBot="1">
      <c r="C955" s="97" t="str">
        <f t="shared" si="23"/>
        <v>－</v>
      </c>
      <c r="E955" s="80"/>
      <c r="F955" s="105"/>
      <c r="G955" s="80"/>
      <c r="H955" s="88"/>
      <c r="I955" s="88"/>
      <c r="J955" s="88"/>
      <c r="K955" s="88"/>
      <c r="L955" s="88"/>
      <c r="M955" s="88"/>
      <c r="N955" s="88"/>
      <c r="O955" s="88"/>
      <c r="P955" s="88"/>
      <c r="Q955" s="88"/>
      <c r="R955" s="88"/>
      <c r="S955" s="88"/>
      <c r="T955" s="88"/>
      <c r="U955" s="88"/>
      <c r="V955" s="88"/>
      <c r="W955" s="88"/>
      <c r="X955" s="88"/>
      <c r="Y955" s="88"/>
      <c r="Z955" s="88"/>
      <c r="AA955" s="88"/>
      <c r="AB955" s="88"/>
      <c r="AC955" s="88"/>
      <c r="AD955" s="88"/>
      <c r="AE955" s="88"/>
      <c r="AF955" s="88"/>
      <c r="AG955" s="88"/>
      <c r="AH955" s="88"/>
      <c r="AI955" s="88"/>
      <c r="AJ955" s="88"/>
      <c r="AK955" s="88"/>
      <c r="AL955" s="88"/>
      <c r="AM955" s="106"/>
      <c r="AN955" s="80"/>
    </row>
    <row r="956" spans="3:44" ht="14.25" hidden="1" outlineLevel="1" thickBot="1">
      <c r="C956" s="97" t="str">
        <f t="shared" si="23"/>
        <v>－</v>
      </c>
      <c r="E956" s="80"/>
      <c r="F956" s="105"/>
      <c r="G956" s="33" t="s">
        <v>321</v>
      </c>
      <c r="H956" s="112"/>
      <c r="I956" s="112"/>
      <c r="J956" s="112"/>
      <c r="K956" s="112"/>
      <c r="L956" s="112"/>
      <c r="M956" s="112"/>
      <c r="N956" s="112"/>
      <c r="O956" s="112"/>
      <c r="P956" s="112"/>
      <c r="Q956" s="112"/>
      <c r="R956" s="112"/>
      <c r="S956" s="112"/>
      <c r="T956" s="112"/>
      <c r="U956" s="112"/>
      <c r="V956" s="112"/>
      <c r="W956" s="112"/>
      <c r="X956" s="112"/>
      <c r="Y956" s="112"/>
      <c r="Z956" s="112"/>
      <c r="AA956" s="112"/>
      <c r="AB956" s="112"/>
      <c r="AC956" s="112"/>
      <c r="AD956" s="112"/>
      <c r="AE956" s="112"/>
      <c r="AF956" s="112"/>
      <c r="AG956" s="112"/>
      <c r="AH956" s="112"/>
      <c r="AI956" s="112"/>
      <c r="AJ956" s="112"/>
      <c r="AK956" s="112"/>
      <c r="AL956" s="112"/>
      <c r="AM956" s="106"/>
      <c r="AN956" s="80"/>
    </row>
    <row r="957" spans="3:44" ht="14.25" hidden="1" outlineLevel="1" thickBot="1">
      <c r="C957" s="97" t="str">
        <f t="shared" si="23"/>
        <v>－</v>
      </c>
      <c r="E957" s="80"/>
      <c r="F957" s="105"/>
      <c r="G957" s="33"/>
      <c r="H957" s="124" t="s">
        <v>322</v>
      </c>
      <c r="I957" s="113"/>
      <c r="J957" s="113"/>
      <c r="K957" s="113"/>
      <c r="L957" s="113"/>
      <c r="M957" s="113"/>
      <c r="N957" s="113"/>
      <c r="O957" s="113"/>
      <c r="P957" s="113"/>
      <c r="Q957" s="113"/>
      <c r="R957" s="113"/>
      <c r="S957" s="113"/>
      <c r="T957" s="113"/>
      <c r="U957" s="113"/>
      <c r="V957" s="113"/>
      <c r="W957" s="113"/>
      <c r="X957" s="113"/>
      <c r="Y957" s="113"/>
      <c r="Z957" s="113"/>
      <c r="AA957" s="113"/>
      <c r="AB957" s="113"/>
      <c r="AC957" s="113"/>
      <c r="AD957" s="113"/>
      <c r="AE957" s="113"/>
      <c r="AF957" s="113"/>
      <c r="AG957" s="113"/>
      <c r="AH957" s="113"/>
      <c r="AI957" s="113"/>
      <c r="AJ957" s="113"/>
      <c r="AK957" s="113"/>
      <c r="AL957" s="114"/>
      <c r="AM957" s="106"/>
      <c r="AN957" s="80"/>
    </row>
    <row r="958" spans="3:44" ht="14.25" hidden="1" outlineLevel="1" thickBot="1">
      <c r="C958" s="97" t="str">
        <f t="shared" si="23"/>
        <v>－</v>
      </c>
      <c r="E958" s="80"/>
      <c r="F958" s="105"/>
      <c r="G958" s="112"/>
      <c r="H958" s="105"/>
      <c r="I958" s="1021" t="s">
        <v>1219</v>
      </c>
      <c r="J958" s="1073"/>
      <c r="K958" s="1073"/>
      <c r="L958" s="1073"/>
      <c r="M958" s="1073"/>
      <c r="N958" s="1073"/>
      <c r="O958" s="1073"/>
      <c r="P958" s="1073"/>
      <c r="Q958" s="1073"/>
      <c r="R958" s="1073"/>
      <c r="S958" s="1073"/>
      <c r="T958" s="1073"/>
      <c r="U958" s="1073"/>
      <c r="V958" s="1073"/>
      <c r="W958" s="1073"/>
      <c r="X958" s="1073"/>
      <c r="Y958" s="1073"/>
      <c r="Z958" s="1073"/>
      <c r="AA958" s="1073"/>
      <c r="AB958" s="1073"/>
      <c r="AC958" s="1073"/>
      <c r="AD958" s="1073"/>
      <c r="AE958" s="1073"/>
      <c r="AF958" s="1073"/>
      <c r="AG958" s="1073"/>
      <c r="AH958" s="1073"/>
      <c r="AI958" s="1073"/>
      <c r="AJ958" s="1073"/>
      <c r="AK958" s="1073"/>
      <c r="AL958" s="946"/>
      <c r="AM958" s="106"/>
      <c r="AN958" s="80"/>
    </row>
    <row r="959" spans="3:44" ht="14.25" hidden="1" outlineLevel="1" thickBot="1">
      <c r="C959" s="97" t="str">
        <f t="shared" si="23"/>
        <v>－</v>
      </c>
      <c r="E959" s="80"/>
      <c r="F959" s="105"/>
      <c r="G959" s="112"/>
      <c r="H959" s="125"/>
      <c r="I959" s="1073"/>
      <c r="J959" s="1073"/>
      <c r="K959" s="1073"/>
      <c r="L959" s="1073"/>
      <c r="M959" s="1073"/>
      <c r="N959" s="1073"/>
      <c r="O959" s="1073"/>
      <c r="P959" s="1073"/>
      <c r="Q959" s="1073"/>
      <c r="R959" s="1073"/>
      <c r="S959" s="1073"/>
      <c r="T959" s="1073"/>
      <c r="U959" s="1073"/>
      <c r="V959" s="1073"/>
      <c r="W959" s="1073"/>
      <c r="X959" s="1073"/>
      <c r="Y959" s="1073"/>
      <c r="Z959" s="1073"/>
      <c r="AA959" s="1073"/>
      <c r="AB959" s="1073"/>
      <c r="AC959" s="1073"/>
      <c r="AD959" s="1073"/>
      <c r="AE959" s="1073"/>
      <c r="AF959" s="1073"/>
      <c r="AG959" s="1073"/>
      <c r="AH959" s="1073"/>
      <c r="AI959" s="1073"/>
      <c r="AJ959" s="1073"/>
      <c r="AK959" s="1073"/>
      <c r="AL959" s="946"/>
      <c r="AM959" s="106"/>
      <c r="AN959" s="80"/>
    </row>
    <row r="960" spans="3:44" ht="14.25" hidden="1" outlineLevel="1" thickBot="1">
      <c r="C960" s="97" t="str">
        <f t="shared" si="23"/>
        <v>－</v>
      </c>
      <c r="E960" s="80"/>
      <c r="F960" s="105"/>
      <c r="G960" s="112"/>
      <c r="H960" s="125"/>
      <c r="I960" s="1073"/>
      <c r="J960" s="1073"/>
      <c r="K960" s="1073"/>
      <c r="L960" s="1073"/>
      <c r="M960" s="1073"/>
      <c r="N960" s="1073"/>
      <c r="O960" s="1073"/>
      <c r="P960" s="1073"/>
      <c r="Q960" s="1073"/>
      <c r="R960" s="1073"/>
      <c r="S960" s="1073"/>
      <c r="T960" s="1073"/>
      <c r="U960" s="1073"/>
      <c r="V960" s="1073"/>
      <c r="W960" s="1073"/>
      <c r="X960" s="1073"/>
      <c r="Y960" s="1073"/>
      <c r="Z960" s="1073"/>
      <c r="AA960" s="1073"/>
      <c r="AB960" s="1073"/>
      <c r="AC960" s="1073"/>
      <c r="AD960" s="1073"/>
      <c r="AE960" s="1073"/>
      <c r="AF960" s="1073"/>
      <c r="AG960" s="1073"/>
      <c r="AH960" s="1073"/>
      <c r="AI960" s="1073"/>
      <c r="AJ960" s="1073"/>
      <c r="AK960" s="1073"/>
      <c r="AL960" s="946"/>
      <c r="AM960" s="106"/>
      <c r="AN960" s="80"/>
    </row>
    <row r="961" spans="3:44" ht="14.25" hidden="1" outlineLevel="1" thickBot="1">
      <c r="C961" s="97" t="str">
        <f t="shared" si="23"/>
        <v>－</v>
      </c>
      <c r="E961" s="80"/>
      <c r="F961" s="105"/>
      <c r="G961" s="112"/>
      <c r="H961" s="125"/>
      <c r="I961" s="1073"/>
      <c r="J961" s="1073"/>
      <c r="K961" s="1073"/>
      <c r="L961" s="1073"/>
      <c r="M961" s="1073"/>
      <c r="N961" s="1073"/>
      <c r="O961" s="1073"/>
      <c r="P961" s="1073"/>
      <c r="Q961" s="1073"/>
      <c r="R961" s="1073"/>
      <c r="S961" s="1073"/>
      <c r="T961" s="1073"/>
      <c r="U961" s="1073"/>
      <c r="V961" s="1073"/>
      <c r="W961" s="1073"/>
      <c r="X961" s="1073"/>
      <c r="Y961" s="1073"/>
      <c r="Z961" s="1073"/>
      <c r="AA961" s="1073"/>
      <c r="AB961" s="1073"/>
      <c r="AC961" s="1073"/>
      <c r="AD961" s="1073"/>
      <c r="AE961" s="1073"/>
      <c r="AF961" s="1073"/>
      <c r="AG961" s="1073"/>
      <c r="AH961" s="1073"/>
      <c r="AI961" s="1073"/>
      <c r="AJ961" s="1073"/>
      <c r="AK961" s="1073"/>
      <c r="AL961" s="946"/>
      <c r="AM961" s="106"/>
      <c r="AN961" s="80"/>
    </row>
    <row r="962" spans="3:44" ht="14.25" hidden="1" outlineLevel="1" thickBot="1">
      <c r="C962" s="97" t="str">
        <f t="shared" si="23"/>
        <v>－</v>
      </c>
      <c r="E962" s="80"/>
      <c r="F962" s="105"/>
      <c r="G962" s="112"/>
      <c r="H962" s="125"/>
      <c r="I962" s="1078">
        <f>①入力票!O38</f>
        <v>0</v>
      </c>
      <c r="J962" s="1078"/>
      <c r="K962" s="1078"/>
      <c r="L962" s="1078"/>
      <c r="M962" s="1078"/>
      <c r="N962" s="1078"/>
      <c r="O962" s="1078"/>
      <c r="P962" s="1078"/>
      <c r="Q962" s="1076" t="s">
        <v>403</v>
      </c>
      <c r="R962" s="1076"/>
      <c r="S962" s="1076"/>
      <c r="T962" s="1075">
        <f>①入力票!Q38</f>
        <v>0</v>
      </c>
      <c r="U962" s="1075"/>
      <c r="V962" s="1075"/>
      <c r="W962" s="1075"/>
      <c r="X962" s="1075"/>
      <c r="Y962" s="1075"/>
      <c r="Z962" s="1075"/>
      <c r="AA962" s="147" t="s">
        <v>382</v>
      </c>
      <c r="AB962" s="147"/>
      <c r="AC962" s="147"/>
      <c r="AD962" s="147"/>
      <c r="AE962" s="147"/>
      <c r="AF962" s="147"/>
      <c r="AG962" s="147"/>
      <c r="AH962" s="147"/>
      <c r="AI962" s="147"/>
      <c r="AJ962" s="147"/>
      <c r="AK962" s="147"/>
      <c r="AL962" s="148"/>
      <c r="AM962" s="106"/>
      <c r="AN962" s="80"/>
      <c r="AR962" t="s">
        <v>464</v>
      </c>
    </row>
    <row r="963" spans="3:44" ht="14.25" hidden="1" outlineLevel="1" thickBot="1">
      <c r="C963" s="97" t="str">
        <f t="shared" si="23"/>
        <v>－</v>
      </c>
      <c r="E963" s="80"/>
      <c r="F963" s="105"/>
      <c r="G963" s="112"/>
      <c r="H963" s="126" t="s">
        <v>324</v>
      </c>
      <c r="I963" s="112"/>
      <c r="J963" s="112"/>
      <c r="K963" s="112"/>
      <c r="L963" s="112"/>
      <c r="M963" s="112"/>
      <c r="N963" s="112"/>
      <c r="O963" s="112"/>
      <c r="P963" s="112"/>
      <c r="Q963" s="112"/>
      <c r="R963" s="112"/>
      <c r="S963" s="80"/>
      <c r="T963" s="80"/>
      <c r="U963" s="80"/>
      <c r="V963" s="80"/>
      <c r="W963" s="80"/>
      <c r="AE963" s="112"/>
      <c r="AF963" s="112"/>
      <c r="AG963" s="112"/>
      <c r="AH963" s="112"/>
      <c r="AI963" s="112"/>
      <c r="AJ963" s="112"/>
      <c r="AK963" s="112"/>
      <c r="AL963" s="127"/>
      <c r="AM963" s="106"/>
      <c r="AN963" s="80"/>
    </row>
    <row r="964" spans="3:44" ht="14.25" hidden="1" outlineLevel="1" thickBot="1">
      <c r="C964" s="97" t="str">
        <f t="shared" si="23"/>
        <v>－</v>
      </c>
      <c r="E964" s="80"/>
      <c r="F964" s="105"/>
      <c r="G964" s="112"/>
      <c r="H964" s="126"/>
      <c r="I964" s="128" t="s">
        <v>383</v>
      </c>
      <c r="J964" s="112"/>
      <c r="K964" s="112"/>
      <c r="L964" s="112"/>
      <c r="M964" s="112"/>
      <c r="N964" s="112"/>
      <c r="O964" s="112"/>
      <c r="P964" s="112"/>
      <c r="Q964" s="112"/>
      <c r="R964" s="112"/>
      <c r="S964" s="112"/>
      <c r="T964" s="112"/>
      <c r="U964" s="112"/>
      <c r="V964" s="112"/>
      <c r="W964" s="112"/>
      <c r="X964" s="112"/>
      <c r="Y964" s="112"/>
      <c r="Z964" s="112"/>
      <c r="AA964" s="112"/>
      <c r="AB964" s="112"/>
      <c r="AC964" s="112"/>
      <c r="AD964" s="112"/>
      <c r="AE964" s="112"/>
      <c r="AF964" s="112"/>
      <c r="AG964" s="112"/>
      <c r="AH964" s="112"/>
      <c r="AI964" s="112"/>
      <c r="AJ964" s="112"/>
      <c r="AK964" s="112"/>
      <c r="AL964" s="127"/>
      <c r="AM964" s="106"/>
      <c r="AN964" s="80"/>
    </row>
    <row r="965" spans="3:44" ht="14.25" hidden="1" outlineLevel="1" thickBot="1">
      <c r="C965" s="97" t="str">
        <f t="shared" si="23"/>
        <v>－</v>
      </c>
      <c r="E965" s="80"/>
      <c r="F965" s="105"/>
      <c r="G965" s="112"/>
      <c r="H965" s="105"/>
      <c r="I965" s="1076" t="s">
        <v>4</v>
      </c>
      <c r="J965" s="1076"/>
      <c r="K965" s="1076"/>
      <c r="L965" s="1070">
        <f>①入力票!D8+29</f>
        <v>37</v>
      </c>
      <c r="M965" s="1070"/>
      <c r="N965" s="1076" t="s">
        <v>5</v>
      </c>
      <c r="O965" s="1076"/>
      <c r="P965" s="1079">
        <f>①入力票!F8</f>
        <v>8</v>
      </c>
      <c r="Q965" s="1079"/>
      <c r="R965" s="1070" t="s">
        <v>6</v>
      </c>
      <c r="S965" s="1070"/>
      <c r="T965" s="1079">
        <f>①入力票!H8</f>
        <v>28</v>
      </c>
      <c r="U965" s="1079"/>
      <c r="V965" s="1076" t="s">
        <v>7</v>
      </c>
      <c r="W965" s="1076"/>
      <c r="X965" s="1071" t="s">
        <v>325</v>
      </c>
      <c r="Y965" s="1071"/>
      <c r="Z965" s="1072" t="str">
        <f>CONCATENATE("令和",①入力票!D8,"年",①入力票!F8,"月",①入力票!H8-1,"日")</f>
        <v>令和8年8月27日</v>
      </c>
      <c r="AA965" s="1072"/>
      <c r="AB965" s="1072"/>
      <c r="AC965" s="1072"/>
      <c r="AD965" s="1072"/>
      <c r="AE965" s="1072"/>
      <c r="AF965" s="1072"/>
      <c r="AG965" s="1072"/>
      <c r="AH965" s="1077"/>
      <c r="AI965" s="1077"/>
      <c r="AJ965" s="1077"/>
      <c r="AK965" s="1077"/>
      <c r="AL965" s="143"/>
      <c r="AM965" s="106"/>
      <c r="AN965" s="80"/>
      <c r="AR965" t="s">
        <v>464</v>
      </c>
    </row>
    <row r="966" spans="3:44" ht="14.25" hidden="1" outlineLevel="1" thickBot="1">
      <c r="C966" s="97" t="str">
        <f t="shared" si="23"/>
        <v>－</v>
      </c>
      <c r="E966" s="80"/>
      <c r="F966" s="105"/>
      <c r="G966" s="112"/>
      <c r="H966" s="125"/>
      <c r="I966" s="141" t="s">
        <v>384</v>
      </c>
      <c r="J966" s="142"/>
      <c r="K966" s="142"/>
      <c r="L966" s="142"/>
      <c r="M966" s="142"/>
      <c r="N966" s="142"/>
      <c r="O966" s="142"/>
      <c r="P966" s="142"/>
      <c r="Q966" s="142"/>
      <c r="R966" s="142"/>
      <c r="S966" s="142"/>
      <c r="T966" s="142"/>
      <c r="U966" s="142"/>
      <c r="V966" s="142"/>
      <c r="W966" s="80"/>
      <c r="X966" s="142"/>
      <c r="Y966" s="142"/>
      <c r="Z966" s="142"/>
      <c r="AA966" s="142"/>
      <c r="AB966" s="142"/>
      <c r="AC966" s="142"/>
      <c r="AD966" s="142"/>
      <c r="AE966" s="142"/>
      <c r="AF966" s="142"/>
      <c r="AG966" s="142"/>
      <c r="AH966" s="142"/>
      <c r="AI966" s="142"/>
      <c r="AJ966" s="142"/>
      <c r="AK966" s="142"/>
      <c r="AL966" s="143"/>
      <c r="AM966" s="106"/>
      <c r="AN966" s="80"/>
    </row>
    <row r="967" spans="3:44" ht="14.25" hidden="1" outlineLevel="1" thickBot="1">
      <c r="C967" s="97" t="str">
        <f t="shared" si="23"/>
        <v>－</v>
      </c>
      <c r="E967" s="80"/>
      <c r="F967" s="105"/>
      <c r="G967" s="112"/>
      <c r="H967" s="131"/>
      <c r="I967" s="144"/>
      <c r="J967" s="144"/>
      <c r="K967" s="144"/>
      <c r="L967" s="144"/>
      <c r="M967" s="144"/>
      <c r="N967" s="144"/>
      <c r="O967" s="144"/>
      <c r="P967" s="144"/>
      <c r="Q967" s="144"/>
      <c r="R967" s="144"/>
      <c r="S967" s="144"/>
      <c r="T967" s="144"/>
      <c r="U967" s="144"/>
      <c r="V967" s="144"/>
      <c r="W967" s="144"/>
      <c r="X967" s="144"/>
      <c r="Y967" s="144"/>
      <c r="Z967" s="144"/>
      <c r="AA967" s="144"/>
      <c r="AB967" s="144"/>
      <c r="AC967" s="144"/>
      <c r="AD967" s="144"/>
      <c r="AE967" s="144"/>
      <c r="AF967" s="144"/>
      <c r="AG967" s="144"/>
      <c r="AH967" s="144"/>
      <c r="AI967" s="144"/>
      <c r="AJ967" s="144"/>
      <c r="AK967" s="144"/>
      <c r="AL967" s="145"/>
      <c r="AM967" s="106"/>
      <c r="AN967" s="80"/>
    </row>
    <row r="968" spans="3:44" ht="14.25" hidden="1" outlineLevel="1" thickBot="1">
      <c r="C968" s="97" t="str">
        <f t="shared" si="23"/>
        <v>－</v>
      </c>
      <c r="E968" s="80"/>
      <c r="F968" s="105"/>
      <c r="G968" s="80"/>
      <c r="H968" s="88"/>
      <c r="I968" s="88"/>
      <c r="J968" s="88"/>
      <c r="K968" s="88"/>
      <c r="L968" s="88"/>
      <c r="M968" s="88"/>
      <c r="N968" s="88"/>
      <c r="O968" s="88"/>
      <c r="P968" s="88"/>
      <c r="Q968" s="88"/>
      <c r="R968" s="88"/>
      <c r="S968" s="88"/>
      <c r="T968" s="88"/>
      <c r="U968" s="88"/>
      <c r="V968" s="88"/>
      <c r="W968" s="88"/>
      <c r="X968" s="88"/>
      <c r="Y968" s="88"/>
      <c r="Z968" s="88"/>
      <c r="AA968" s="88"/>
      <c r="AB968" s="88"/>
      <c r="AC968" s="88"/>
      <c r="AD968" s="88"/>
      <c r="AE968" s="88"/>
      <c r="AF968" s="88"/>
      <c r="AG968" s="88"/>
      <c r="AH968" s="88"/>
      <c r="AI968" s="88"/>
      <c r="AJ968" s="88"/>
      <c r="AK968" s="88"/>
      <c r="AL968" s="88"/>
      <c r="AM968" s="106"/>
      <c r="AN968" s="80"/>
    </row>
    <row r="969" spans="3:44" ht="14.25" hidden="1" outlineLevel="1" thickBot="1">
      <c r="C969" s="97" t="str">
        <f t="shared" si="23"/>
        <v>－</v>
      </c>
      <c r="E969" s="80"/>
      <c r="F969" s="105"/>
      <c r="G969" s="33" t="s">
        <v>285</v>
      </c>
      <c r="H969" s="112"/>
      <c r="I969" s="112"/>
      <c r="J969" s="112"/>
      <c r="K969" s="112"/>
      <c r="L969" s="112"/>
      <c r="M969" s="112"/>
      <c r="N969" s="112"/>
      <c r="O969" s="112"/>
      <c r="P969" s="112"/>
      <c r="Q969" s="112"/>
      <c r="R969" s="112"/>
      <c r="S969" s="112"/>
      <c r="T969" s="112"/>
      <c r="U969" s="112"/>
      <c r="V969" s="112"/>
      <c r="W969" s="112"/>
      <c r="X969" s="112"/>
      <c r="Y969" s="112"/>
      <c r="Z969" s="112"/>
      <c r="AA969" s="112"/>
      <c r="AB969" s="112"/>
      <c r="AC969" s="112"/>
      <c r="AD969" s="112"/>
      <c r="AE969" s="112"/>
      <c r="AF969" s="112"/>
      <c r="AG969" s="112"/>
      <c r="AH969" s="112"/>
      <c r="AI969" s="112"/>
      <c r="AJ969" s="112"/>
      <c r="AK969" s="112"/>
      <c r="AL969" s="112"/>
      <c r="AM969" s="106"/>
      <c r="AN969" s="80"/>
    </row>
    <row r="970" spans="3:44" ht="14.25" hidden="1" outlineLevel="1" thickBot="1">
      <c r="C970" s="97" t="str">
        <f t="shared" si="23"/>
        <v>－</v>
      </c>
      <c r="E970" s="80"/>
      <c r="F970" s="105"/>
      <c r="G970" s="112"/>
      <c r="H970" s="1017" t="s">
        <v>385</v>
      </c>
      <c r="I970" s="1018"/>
      <c r="J970" s="1018"/>
      <c r="K970" s="1018"/>
      <c r="L970" s="1018"/>
      <c r="M970" s="1018"/>
      <c r="N970" s="1018"/>
      <c r="O970" s="1018"/>
      <c r="P970" s="1018"/>
      <c r="Q970" s="1018"/>
      <c r="R970" s="1018"/>
      <c r="S970" s="1018"/>
      <c r="T970" s="1018"/>
      <c r="U970" s="1018"/>
      <c r="V970" s="1018"/>
      <c r="W970" s="1018"/>
      <c r="X970" s="1018"/>
      <c r="Y970" s="1018"/>
      <c r="Z970" s="1018"/>
      <c r="AA970" s="1018"/>
      <c r="AB970" s="1018"/>
      <c r="AC970" s="1018"/>
      <c r="AD970" s="1018"/>
      <c r="AE970" s="1018"/>
      <c r="AF970" s="1018"/>
      <c r="AG970" s="1018"/>
      <c r="AH970" s="1018"/>
      <c r="AI970" s="1018"/>
      <c r="AJ970" s="1018"/>
      <c r="AK970" s="1018"/>
      <c r="AL970" s="1019"/>
      <c r="AM970" s="106"/>
      <c r="AN970" s="80"/>
    </row>
    <row r="971" spans="3:44" ht="14.25" hidden="1" outlineLevel="1" thickBot="1">
      <c r="C971" s="97" t="str">
        <f t="shared" si="23"/>
        <v>－</v>
      </c>
      <c r="E971" s="80"/>
      <c r="F971" s="105"/>
      <c r="G971" s="112"/>
      <c r="H971" s="1020"/>
      <c r="I971" s="1021"/>
      <c r="J971" s="1021"/>
      <c r="K971" s="1021"/>
      <c r="L971" s="1021"/>
      <c r="M971" s="1021"/>
      <c r="N971" s="1021"/>
      <c r="O971" s="1021"/>
      <c r="P971" s="1021"/>
      <c r="Q971" s="1021"/>
      <c r="R971" s="1021"/>
      <c r="S971" s="1021"/>
      <c r="T971" s="1021"/>
      <c r="U971" s="1021"/>
      <c r="V971" s="1021"/>
      <c r="W971" s="1021"/>
      <c r="X971" s="1021"/>
      <c r="Y971" s="1021"/>
      <c r="Z971" s="1021"/>
      <c r="AA971" s="1021"/>
      <c r="AB971" s="1021"/>
      <c r="AC971" s="1021"/>
      <c r="AD971" s="1021"/>
      <c r="AE971" s="1021"/>
      <c r="AF971" s="1021"/>
      <c r="AG971" s="1021"/>
      <c r="AH971" s="1021"/>
      <c r="AI971" s="1021"/>
      <c r="AJ971" s="1021"/>
      <c r="AK971" s="1021"/>
      <c r="AL971" s="1022"/>
      <c r="AM971" s="106"/>
      <c r="AN971" s="80"/>
    </row>
    <row r="972" spans="3:44" ht="14.25" hidden="1" outlineLevel="1" thickBot="1">
      <c r="C972" s="97" t="str">
        <f t="shared" si="23"/>
        <v>－</v>
      </c>
      <c r="E972" s="80"/>
      <c r="F972" s="105"/>
      <c r="G972" s="112"/>
      <c r="H972" s="1020"/>
      <c r="I972" s="1021"/>
      <c r="J972" s="1021"/>
      <c r="K972" s="1021"/>
      <c r="L972" s="1021"/>
      <c r="M972" s="1021"/>
      <c r="N972" s="1021"/>
      <c r="O972" s="1021"/>
      <c r="P972" s="1021"/>
      <c r="Q972" s="1021"/>
      <c r="R972" s="1021"/>
      <c r="S972" s="1021"/>
      <c r="T972" s="1021"/>
      <c r="U972" s="1021"/>
      <c r="V972" s="1021"/>
      <c r="W972" s="1021"/>
      <c r="X972" s="1021"/>
      <c r="Y972" s="1021"/>
      <c r="Z972" s="1021"/>
      <c r="AA972" s="1021"/>
      <c r="AB972" s="1021"/>
      <c r="AC972" s="1021"/>
      <c r="AD972" s="1021"/>
      <c r="AE972" s="1021"/>
      <c r="AF972" s="1021"/>
      <c r="AG972" s="1021"/>
      <c r="AH972" s="1021"/>
      <c r="AI972" s="1021"/>
      <c r="AJ972" s="1021"/>
      <c r="AK972" s="1021"/>
      <c r="AL972" s="1022"/>
      <c r="AM972" s="106"/>
      <c r="AN972" s="80"/>
    </row>
    <row r="973" spans="3:44" ht="14.25" hidden="1" outlineLevel="1" thickBot="1">
      <c r="C973" s="97" t="str">
        <f t="shared" si="23"/>
        <v>－</v>
      </c>
      <c r="E973" s="80"/>
      <c r="F973" s="105"/>
      <c r="G973" s="112"/>
      <c r="H973" s="1020"/>
      <c r="I973" s="1021"/>
      <c r="J973" s="1021"/>
      <c r="K973" s="1021"/>
      <c r="L973" s="1021"/>
      <c r="M973" s="1021"/>
      <c r="N973" s="1021"/>
      <c r="O973" s="1021"/>
      <c r="P973" s="1021"/>
      <c r="Q973" s="1021"/>
      <c r="R973" s="1021"/>
      <c r="S973" s="1021"/>
      <c r="T973" s="1021"/>
      <c r="U973" s="1021"/>
      <c r="V973" s="1021"/>
      <c r="W973" s="1021"/>
      <c r="X973" s="1021"/>
      <c r="Y973" s="1021"/>
      <c r="Z973" s="1021"/>
      <c r="AA973" s="1021"/>
      <c r="AB973" s="1021"/>
      <c r="AC973" s="1021"/>
      <c r="AD973" s="1021"/>
      <c r="AE973" s="1021"/>
      <c r="AF973" s="1021"/>
      <c r="AG973" s="1021"/>
      <c r="AH973" s="1021"/>
      <c r="AI973" s="1021"/>
      <c r="AJ973" s="1021"/>
      <c r="AK973" s="1021"/>
      <c r="AL973" s="1022"/>
      <c r="AM973" s="106"/>
      <c r="AN973" s="80"/>
    </row>
    <row r="974" spans="3:44" ht="14.25" hidden="1" outlineLevel="1" thickBot="1">
      <c r="C974" s="97" t="str">
        <f t="shared" si="23"/>
        <v>－</v>
      </c>
      <c r="E974" s="80"/>
      <c r="F974" s="105"/>
      <c r="G974" s="112"/>
      <c r="H974" s="1020"/>
      <c r="I974" s="1021"/>
      <c r="J974" s="1021"/>
      <c r="K974" s="1021"/>
      <c r="L974" s="1021"/>
      <c r="M974" s="1021"/>
      <c r="N974" s="1021"/>
      <c r="O974" s="1021"/>
      <c r="P974" s="1021"/>
      <c r="Q974" s="1021"/>
      <c r="R974" s="1021"/>
      <c r="S974" s="1021"/>
      <c r="T974" s="1021"/>
      <c r="U974" s="1021"/>
      <c r="V974" s="1021"/>
      <c r="W974" s="1021"/>
      <c r="X974" s="1021"/>
      <c r="Y974" s="1021"/>
      <c r="Z974" s="1021"/>
      <c r="AA974" s="1021"/>
      <c r="AB974" s="1021"/>
      <c r="AC974" s="1021"/>
      <c r="AD974" s="1021"/>
      <c r="AE974" s="1021"/>
      <c r="AF974" s="1021"/>
      <c r="AG974" s="1021"/>
      <c r="AH974" s="1021"/>
      <c r="AI974" s="1021"/>
      <c r="AJ974" s="1021"/>
      <c r="AK974" s="1021"/>
      <c r="AL974" s="1022"/>
      <c r="AM974" s="106"/>
      <c r="AN974" s="80"/>
    </row>
    <row r="975" spans="3:44" ht="14.25" hidden="1" outlineLevel="1" thickBot="1">
      <c r="C975" s="97" t="str">
        <f t="shared" si="23"/>
        <v>－</v>
      </c>
      <c r="E975" s="80"/>
      <c r="F975" s="105"/>
      <c r="G975" s="112"/>
      <c r="H975" s="1023"/>
      <c r="I975" s="1024"/>
      <c r="J975" s="1024"/>
      <c r="K975" s="1024"/>
      <c r="L975" s="1024"/>
      <c r="M975" s="1024"/>
      <c r="N975" s="1024"/>
      <c r="O975" s="1024"/>
      <c r="P975" s="1024"/>
      <c r="Q975" s="1024"/>
      <c r="R975" s="1024"/>
      <c r="S975" s="1024"/>
      <c r="T975" s="1024"/>
      <c r="U975" s="1024"/>
      <c r="V975" s="1024"/>
      <c r="W975" s="1024"/>
      <c r="X975" s="1024"/>
      <c r="Y975" s="1024"/>
      <c r="Z975" s="1024"/>
      <c r="AA975" s="1024"/>
      <c r="AB975" s="1024"/>
      <c r="AC975" s="1024"/>
      <c r="AD975" s="1024"/>
      <c r="AE975" s="1024"/>
      <c r="AF975" s="1024"/>
      <c r="AG975" s="1024"/>
      <c r="AH975" s="1024"/>
      <c r="AI975" s="1024"/>
      <c r="AJ975" s="1024"/>
      <c r="AK975" s="1024"/>
      <c r="AL975" s="1025"/>
      <c r="AM975" s="106"/>
      <c r="AN975" s="80"/>
    </row>
    <row r="976" spans="3:44" ht="14.25" hidden="1" outlineLevel="1" thickBot="1">
      <c r="C976" s="97" t="str">
        <f t="shared" si="23"/>
        <v>－</v>
      </c>
      <c r="E976" s="80"/>
      <c r="F976" s="105"/>
      <c r="G976" s="88"/>
      <c r="H976" s="88"/>
      <c r="I976" s="88"/>
      <c r="J976" s="88"/>
      <c r="K976" s="88"/>
      <c r="L976" s="88"/>
      <c r="M976" s="88"/>
      <c r="N976" s="88"/>
      <c r="O976" s="88"/>
      <c r="P976" s="88"/>
      <c r="Q976" s="88"/>
      <c r="R976" s="88"/>
      <c r="S976" s="88"/>
      <c r="T976" s="88"/>
      <c r="U976" s="88"/>
      <c r="V976" s="88"/>
      <c r="W976" s="88"/>
      <c r="X976" s="88"/>
      <c r="Y976" s="88"/>
      <c r="Z976" s="88"/>
      <c r="AA976" s="88"/>
      <c r="AB976" s="88"/>
      <c r="AC976" s="88"/>
      <c r="AD976" s="88"/>
      <c r="AE976" s="88"/>
      <c r="AF976" s="88"/>
      <c r="AG976" s="88"/>
      <c r="AH976" s="88"/>
      <c r="AI976" s="88"/>
      <c r="AJ976" s="88"/>
      <c r="AK976" s="88"/>
      <c r="AL976" s="88"/>
      <c r="AM976" s="106"/>
      <c r="AN976" s="80"/>
    </row>
    <row r="977" spans="3:40" ht="14.25" hidden="1" outlineLevel="1" thickBot="1">
      <c r="C977" s="97" t="str">
        <f t="shared" si="23"/>
        <v>－</v>
      </c>
      <c r="E977" s="80"/>
      <c r="F977" s="105"/>
      <c r="G977" s="33" t="s">
        <v>287</v>
      </c>
      <c r="H977" s="88"/>
      <c r="I977" s="117"/>
      <c r="J977" s="117"/>
      <c r="K977" s="117"/>
      <c r="L977" s="117"/>
      <c r="M977" s="117"/>
      <c r="N977" s="117"/>
      <c r="O977" s="117"/>
      <c r="P977" s="117"/>
      <c r="Q977" s="117"/>
      <c r="R977" s="117"/>
      <c r="S977" s="117"/>
      <c r="T977" s="117"/>
      <c r="U977" s="117"/>
      <c r="V977" s="117"/>
      <c r="W977" s="117"/>
      <c r="X977" s="117"/>
      <c r="Y977" s="117"/>
      <c r="Z977" s="117"/>
      <c r="AA977" s="117"/>
      <c r="AB977" s="117"/>
      <c r="AC977" s="117"/>
      <c r="AD977" s="117"/>
      <c r="AE977" s="117"/>
      <c r="AF977" s="117"/>
      <c r="AG977" s="117"/>
      <c r="AH977" s="117"/>
      <c r="AI977" s="117"/>
      <c r="AJ977" s="117"/>
      <c r="AK977" s="117"/>
      <c r="AL977" s="117"/>
      <c r="AM977" s="106"/>
      <c r="AN977" s="80"/>
    </row>
    <row r="978" spans="3:40" ht="14.25" hidden="1" outlineLevel="1" thickBot="1">
      <c r="C978" s="97" t="str">
        <f t="shared" si="23"/>
        <v>－</v>
      </c>
      <c r="E978" s="80"/>
      <c r="F978" s="105"/>
      <c r="G978" s="33"/>
      <c r="H978" s="124" t="s">
        <v>288</v>
      </c>
      <c r="I978" s="113"/>
      <c r="J978" s="113"/>
      <c r="K978" s="113"/>
      <c r="L978" s="113"/>
      <c r="M978" s="113"/>
      <c r="N978" s="113"/>
      <c r="O978" s="113"/>
      <c r="P978" s="113"/>
      <c r="Q978" s="113"/>
      <c r="R978" s="113"/>
      <c r="S978" s="113"/>
      <c r="T978" s="113"/>
      <c r="U978" s="113"/>
      <c r="V978" s="113"/>
      <c r="W978" s="113"/>
      <c r="X978" s="113"/>
      <c r="Y978" s="113"/>
      <c r="Z978" s="113"/>
      <c r="AA978" s="113"/>
      <c r="AB978" s="113"/>
      <c r="AC978" s="113"/>
      <c r="AD978" s="113"/>
      <c r="AE978" s="113"/>
      <c r="AF978" s="113"/>
      <c r="AG978" s="113"/>
      <c r="AH978" s="113"/>
      <c r="AI978" s="113"/>
      <c r="AJ978" s="113"/>
      <c r="AK978" s="113"/>
      <c r="AL978" s="114"/>
      <c r="AM978" s="106"/>
      <c r="AN978" s="80"/>
    </row>
    <row r="979" spans="3:40" ht="14.25" hidden="1" outlineLevel="1" thickBot="1">
      <c r="C979" s="97" t="str">
        <f t="shared" si="23"/>
        <v>－</v>
      </c>
      <c r="E979" s="80"/>
      <c r="F979" s="105"/>
      <c r="G979" s="112"/>
      <c r="H979" s="105"/>
      <c r="I979" s="1021" t="s">
        <v>386</v>
      </c>
      <c r="J979" s="1021"/>
      <c r="K979" s="1021"/>
      <c r="L979" s="1021"/>
      <c r="M979" s="1021"/>
      <c r="N979" s="1021"/>
      <c r="O979" s="1021"/>
      <c r="P979" s="1021"/>
      <c r="Q979" s="1021"/>
      <c r="R979" s="1021"/>
      <c r="S979" s="1021"/>
      <c r="T979" s="1021"/>
      <c r="U979" s="1021"/>
      <c r="V979" s="1021"/>
      <c r="W979" s="1021"/>
      <c r="X979" s="1021"/>
      <c r="Y979" s="1021"/>
      <c r="Z979" s="1021"/>
      <c r="AA979" s="1021"/>
      <c r="AB979" s="1021"/>
      <c r="AC979" s="1021"/>
      <c r="AD979" s="1021"/>
      <c r="AE979" s="1021"/>
      <c r="AF979" s="1021"/>
      <c r="AG979" s="1021"/>
      <c r="AH979" s="1021"/>
      <c r="AI979" s="1021"/>
      <c r="AJ979" s="1021"/>
      <c r="AK979" s="1021"/>
      <c r="AL979" s="1022"/>
      <c r="AM979" s="106"/>
      <c r="AN979" s="80"/>
    </row>
    <row r="980" spans="3:40" ht="14.25" hidden="1" outlineLevel="1" thickBot="1">
      <c r="C980" s="97" t="str">
        <f t="shared" ref="C980:C1013" si="24">C$947</f>
        <v>－</v>
      </c>
      <c r="E980" s="80"/>
      <c r="F980" s="105"/>
      <c r="G980" s="112"/>
      <c r="H980" s="125"/>
      <c r="I980" s="1021"/>
      <c r="J980" s="1021"/>
      <c r="K980" s="1021"/>
      <c r="L980" s="1021"/>
      <c r="M980" s="1021"/>
      <c r="N980" s="1021"/>
      <c r="O980" s="1021"/>
      <c r="P980" s="1021"/>
      <c r="Q980" s="1021"/>
      <c r="R980" s="1021"/>
      <c r="S980" s="1021"/>
      <c r="T980" s="1021"/>
      <c r="U980" s="1021"/>
      <c r="V980" s="1021"/>
      <c r="W980" s="1021"/>
      <c r="X980" s="1021"/>
      <c r="Y980" s="1021"/>
      <c r="Z980" s="1021"/>
      <c r="AA980" s="1021"/>
      <c r="AB980" s="1021"/>
      <c r="AC980" s="1021"/>
      <c r="AD980" s="1021"/>
      <c r="AE980" s="1021"/>
      <c r="AF980" s="1021"/>
      <c r="AG980" s="1021"/>
      <c r="AH980" s="1021"/>
      <c r="AI980" s="1021"/>
      <c r="AJ980" s="1021"/>
      <c r="AK980" s="1021"/>
      <c r="AL980" s="1022"/>
      <c r="AM980" s="106"/>
      <c r="AN980" s="80"/>
    </row>
    <row r="981" spans="3:40" ht="14.25" hidden="1" outlineLevel="1" thickBot="1">
      <c r="C981" s="97" t="str">
        <f t="shared" si="24"/>
        <v>－</v>
      </c>
      <c r="E981" s="80"/>
      <c r="F981" s="105"/>
      <c r="G981" s="112"/>
      <c r="H981" s="125"/>
      <c r="I981" s="1021"/>
      <c r="J981" s="1021"/>
      <c r="K981" s="1021"/>
      <c r="L981" s="1021"/>
      <c r="M981" s="1021"/>
      <c r="N981" s="1021"/>
      <c r="O981" s="1021"/>
      <c r="P981" s="1021"/>
      <c r="Q981" s="1021"/>
      <c r="R981" s="1021"/>
      <c r="S981" s="1021"/>
      <c r="T981" s="1021"/>
      <c r="U981" s="1021"/>
      <c r="V981" s="1021"/>
      <c r="W981" s="1021"/>
      <c r="X981" s="1021"/>
      <c r="Y981" s="1021"/>
      <c r="Z981" s="1021"/>
      <c r="AA981" s="1021"/>
      <c r="AB981" s="1021"/>
      <c r="AC981" s="1021"/>
      <c r="AD981" s="1021"/>
      <c r="AE981" s="1021"/>
      <c r="AF981" s="1021"/>
      <c r="AG981" s="1021"/>
      <c r="AH981" s="1021"/>
      <c r="AI981" s="1021"/>
      <c r="AJ981" s="1021"/>
      <c r="AK981" s="1021"/>
      <c r="AL981" s="1022"/>
      <c r="AM981" s="106"/>
      <c r="AN981" s="80"/>
    </row>
    <row r="982" spans="3:40" ht="14.25" hidden="1" outlineLevel="1" thickBot="1">
      <c r="C982" s="97" t="str">
        <f t="shared" si="24"/>
        <v>－</v>
      </c>
      <c r="E982" s="80"/>
      <c r="F982" s="105"/>
      <c r="G982" s="88"/>
      <c r="H982" s="126" t="s">
        <v>289</v>
      </c>
      <c r="I982" s="111"/>
      <c r="J982" s="111"/>
      <c r="K982" s="111"/>
      <c r="L982" s="111"/>
      <c r="M982" s="111"/>
      <c r="N982" s="111"/>
      <c r="O982" s="111"/>
      <c r="P982" s="111"/>
      <c r="Q982" s="111"/>
      <c r="R982" s="111"/>
      <c r="S982" s="111"/>
      <c r="T982" s="111"/>
      <c r="U982" s="111"/>
      <c r="V982" s="111"/>
      <c r="W982" s="111"/>
      <c r="X982" s="111"/>
      <c r="Y982" s="111"/>
      <c r="Z982" s="111"/>
      <c r="AA982" s="111"/>
      <c r="AB982" s="111"/>
      <c r="AC982" s="111"/>
      <c r="AD982" s="111"/>
      <c r="AE982" s="111"/>
      <c r="AF982" s="111"/>
      <c r="AG982" s="111"/>
      <c r="AH982" s="111"/>
      <c r="AI982" s="111"/>
      <c r="AJ982" s="111"/>
      <c r="AK982" s="111"/>
      <c r="AL982" s="116"/>
      <c r="AM982" s="106"/>
      <c r="AN982" s="80"/>
    </row>
    <row r="983" spans="3:40" ht="14.25" hidden="1" outlineLevel="1" thickBot="1">
      <c r="C983" s="97" t="str">
        <f t="shared" si="24"/>
        <v>－</v>
      </c>
      <c r="E983" s="80"/>
      <c r="F983" s="105"/>
      <c r="G983" s="88"/>
      <c r="H983" s="115"/>
      <c r="I983" s="1027" t="s">
        <v>387</v>
      </c>
      <c r="J983" s="1027"/>
      <c r="K983" s="1027"/>
      <c r="L983" s="1027"/>
      <c r="M983" s="1027"/>
      <c r="N983" s="1027"/>
      <c r="O983" s="1027"/>
      <c r="P983" s="1027"/>
      <c r="Q983" s="1027"/>
      <c r="R983" s="1027"/>
      <c r="S983" s="1027"/>
      <c r="T983" s="1027"/>
      <c r="U983" s="1027"/>
      <c r="V983" s="1027"/>
      <c r="W983" s="1028" t="s">
        <v>388</v>
      </c>
      <c r="X983" s="1027"/>
      <c r="Y983" s="1027"/>
      <c r="Z983" s="1027"/>
      <c r="AA983" s="1027"/>
      <c r="AB983" s="1027"/>
      <c r="AC983" s="1027"/>
      <c r="AD983" s="1027"/>
      <c r="AE983" s="1027"/>
      <c r="AF983" s="1027"/>
      <c r="AG983" s="1027"/>
      <c r="AH983" s="1027"/>
      <c r="AI983" s="1027"/>
      <c r="AJ983" s="1027"/>
      <c r="AK983" s="111"/>
      <c r="AL983" s="116"/>
      <c r="AM983" s="106"/>
      <c r="AN983" s="80"/>
    </row>
    <row r="984" spans="3:40" ht="14.25" hidden="1" outlineLevel="1" thickBot="1">
      <c r="C984" s="97" t="str">
        <f t="shared" si="24"/>
        <v>－</v>
      </c>
      <c r="E984" s="80"/>
      <c r="F984" s="105"/>
      <c r="G984" s="88"/>
      <c r="H984" s="115"/>
      <c r="I984" s="1026" t="s">
        <v>389</v>
      </c>
      <c r="J984" s="1026"/>
      <c r="K984" s="1026"/>
      <c r="L984" s="1026"/>
      <c r="M984" s="1026"/>
      <c r="N984" s="1026"/>
      <c r="O984" s="1026"/>
      <c r="P984" s="1026"/>
      <c r="Q984" s="1026"/>
      <c r="R984" s="1026"/>
      <c r="S984" s="1026"/>
      <c r="T984" s="1026"/>
      <c r="U984" s="1026"/>
      <c r="V984" s="1026"/>
      <c r="W984" s="1026" t="s">
        <v>331</v>
      </c>
      <c r="X984" s="1026"/>
      <c r="Y984" s="1026"/>
      <c r="Z984" s="1026"/>
      <c r="AA984" s="1026"/>
      <c r="AB984" s="1026"/>
      <c r="AC984" s="1026"/>
      <c r="AD984" s="1026"/>
      <c r="AE984" s="1026"/>
      <c r="AF984" s="1026"/>
      <c r="AG984" s="1026"/>
      <c r="AH984" s="1026"/>
      <c r="AI984" s="1026"/>
      <c r="AJ984" s="1026"/>
      <c r="AK984" s="111"/>
      <c r="AL984" s="116"/>
      <c r="AM984" s="106"/>
      <c r="AN984" s="80"/>
    </row>
    <row r="985" spans="3:40" ht="14.25" hidden="1" outlineLevel="1" thickBot="1">
      <c r="C985" s="97" t="str">
        <f t="shared" si="24"/>
        <v>－</v>
      </c>
      <c r="E985" s="80"/>
      <c r="F985" s="105"/>
      <c r="G985" s="88"/>
      <c r="H985" s="115"/>
      <c r="I985" s="1069" t="s">
        <v>390</v>
      </c>
      <c r="J985" s="1026"/>
      <c r="K985" s="1026"/>
      <c r="L985" s="1026"/>
      <c r="M985" s="1026"/>
      <c r="N985" s="1026"/>
      <c r="O985" s="1026"/>
      <c r="P985" s="1026"/>
      <c r="Q985" s="1026"/>
      <c r="R985" s="1026"/>
      <c r="S985" s="1026"/>
      <c r="T985" s="1026"/>
      <c r="U985" s="1026"/>
      <c r="V985" s="1026"/>
      <c r="W985" s="1026" t="s">
        <v>334</v>
      </c>
      <c r="X985" s="1026"/>
      <c r="Y985" s="1026"/>
      <c r="Z985" s="1026"/>
      <c r="AA985" s="1026"/>
      <c r="AB985" s="1026"/>
      <c r="AC985" s="1026"/>
      <c r="AD985" s="1026"/>
      <c r="AE985" s="1026"/>
      <c r="AF985" s="1026"/>
      <c r="AG985" s="1026"/>
      <c r="AH985" s="1026"/>
      <c r="AI985" s="1026"/>
      <c r="AJ985" s="1026"/>
      <c r="AK985" s="111"/>
      <c r="AL985" s="116"/>
      <c r="AM985" s="106"/>
      <c r="AN985" s="80"/>
    </row>
    <row r="986" spans="3:40" ht="14.25" hidden="1" outlineLevel="1" thickBot="1">
      <c r="C986" s="97" t="str">
        <f t="shared" si="24"/>
        <v>－</v>
      </c>
      <c r="E986" s="80"/>
      <c r="F986" s="105"/>
      <c r="G986" s="88"/>
      <c r="H986" s="115"/>
      <c r="I986" s="122" t="s">
        <v>391</v>
      </c>
      <c r="J986" s="132"/>
      <c r="K986" s="132"/>
      <c r="L986" s="132"/>
      <c r="M986" s="132"/>
      <c r="N986" s="132"/>
      <c r="O986" s="132"/>
      <c r="P986" s="132"/>
      <c r="Q986" s="132"/>
      <c r="R986" s="132"/>
      <c r="S986" s="132"/>
      <c r="T986" s="132"/>
      <c r="U986" s="132"/>
      <c r="V986" s="132"/>
      <c r="W986" s="132"/>
      <c r="X986" s="132"/>
      <c r="Y986" s="132"/>
      <c r="Z986" s="132"/>
      <c r="AA986" s="132"/>
      <c r="AB986" s="132"/>
      <c r="AC986" s="132"/>
      <c r="AD986" s="132"/>
      <c r="AE986" s="132"/>
      <c r="AF986" s="132"/>
      <c r="AG986" s="132"/>
      <c r="AH986" s="132"/>
      <c r="AI986" s="132"/>
      <c r="AJ986" s="132"/>
      <c r="AK986" s="111"/>
      <c r="AL986" s="116"/>
      <c r="AM986" s="106"/>
      <c r="AN986" s="80"/>
    </row>
    <row r="987" spans="3:40" ht="14.25" hidden="1" outlineLevel="1" thickBot="1">
      <c r="C987" s="97" t="str">
        <f t="shared" si="24"/>
        <v>－</v>
      </c>
      <c r="E987" s="80"/>
      <c r="F987" s="105"/>
      <c r="G987" s="88"/>
      <c r="H987" s="115"/>
      <c r="I987" s="122" t="s">
        <v>392</v>
      </c>
      <c r="J987" s="132"/>
      <c r="K987" s="132"/>
      <c r="L987" s="132"/>
      <c r="M987" s="132"/>
      <c r="N987" s="132"/>
      <c r="O987" s="132"/>
      <c r="P987" s="132"/>
      <c r="Q987" s="132"/>
      <c r="R987" s="132"/>
      <c r="S987" s="132"/>
      <c r="T987" s="132"/>
      <c r="U987" s="132"/>
      <c r="V987" s="132"/>
      <c r="W987" s="132"/>
      <c r="X987" s="132"/>
      <c r="Y987" s="132"/>
      <c r="Z987" s="132"/>
      <c r="AA987" s="132"/>
      <c r="AB987" s="132"/>
      <c r="AC987" s="132"/>
      <c r="AD987" s="132"/>
      <c r="AE987" s="132"/>
      <c r="AF987" s="132"/>
      <c r="AG987" s="132"/>
      <c r="AH987" s="132"/>
      <c r="AI987" s="132"/>
      <c r="AJ987" s="132"/>
      <c r="AK987" s="111"/>
      <c r="AL987" s="116"/>
      <c r="AM987" s="106"/>
      <c r="AN987" s="80"/>
    </row>
    <row r="988" spans="3:40" ht="14.25" hidden="1" outlineLevel="1" thickBot="1">
      <c r="C988" s="97" t="str">
        <f t="shared" si="24"/>
        <v>－</v>
      </c>
      <c r="E988" s="80"/>
      <c r="F988" s="105"/>
      <c r="G988" s="88"/>
      <c r="H988" s="119"/>
      <c r="I988" s="133" t="s">
        <v>393</v>
      </c>
      <c r="J988" s="134"/>
      <c r="K988" s="134"/>
      <c r="L988" s="134"/>
      <c r="M988" s="134"/>
      <c r="N988" s="134"/>
      <c r="O988" s="134"/>
      <c r="P988" s="134"/>
      <c r="Q988" s="134"/>
      <c r="R988" s="134"/>
      <c r="S988" s="134"/>
      <c r="T988" s="134"/>
      <c r="U988" s="134"/>
      <c r="V988" s="134"/>
      <c r="W988" s="134"/>
      <c r="X988" s="134"/>
      <c r="Y988" s="134"/>
      <c r="Z988" s="134"/>
      <c r="AA988" s="134"/>
      <c r="AB988" s="134"/>
      <c r="AC988" s="134"/>
      <c r="AD988" s="134"/>
      <c r="AE988" s="134"/>
      <c r="AF988" s="134"/>
      <c r="AG988" s="134"/>
      <c r="AH988" s="134"/>
      <c r="AI988" s="134"/>
      <c r="AJ988" s="134"/>
      <c r="AK988" s="120"/>
      <c r="AL988" s="121"/>
      <c r="AM988" s="106"/>
      <c r="AN988" s="80"/>
    </row>
    <row r="989" spans="3:40" ht="14.25" hidden="1" outlineLevel="1" thickBot="1">
      <c r="C989" s="97" t="str">
        <f t="shared" si="24"/>
        <v>－</v>
      </c>
      <c r="E989" s="80"/>
      <c r="F989" s="105"/>
      <c r="G989" s="88"/>
      <c r="H989" s="88"/>
      <c r="I989" s="117"/>
      <c r="J989" s="117"/>
      <c r="K989" s="117"/>
      <c r="L989" s="117"/>
      <c r="M989" s="117"/>
      <c r="N989" s="117"/>
      <c r="O989" s="117"/>
      <c r="P989" s="117"/>
      <c r="Q989" s="117"/>
      <c r="R989" s="117"/>
      <c r="S989" s="117"/>
      <c r="T989" s="117"/>
      <c r="U989" s="117"/>
      <c r="V989" s="117"/>
      <c r="W989" s="117"/>
      <c r="X989" s="117"/>
      <c r="Y989" s="117"/>
      <c r="Z989" s="117"/>
      <c r="AA989" s="117"/>
      <c r="AB989" s="117"/>
      <c r="AC989" s="117"/>
      <c r="AD989" s="117"/>
      <c r="AE989" s="117"/>
      <c r="AF989" s="117"/>
      <c r="AG989" s="117"/>
      <c r="AH989" s="117"/>
      <c r="AI989" s="117"/>
      <c r="AJ989" s="117"/>
      <c r="AK989" s="117"/>
      <c r="AL989" s="117"/>
      <c r="AM989" s="106"/>
      <c r="AN989" s="80"/>
    </row>
    <row r="990" spans="3:40" ht="14.25" hidden="1" outlineLevel="1" thickBot="1">
      <c r="C990" s="97" t="str">
        <f t="shared" si="24"/>
        <v>－</v>
      </c>
      <c r="E990" s="80"/>
      <c r="F990" s="105"/>
      <c r="G990" s="33" t="s">
        <v>304</v>
      </c>
      <c r="H990" s="88"/>
      <c r="I990" s="117"/>
      <c r="J990" s="117"/>
      <c r="K990" s="117"/>
      <c r="L990" s="117"/>
      <c r="M990" s="117"/>
      <c r="N990" s="117"/>
      <c r="O990" s="117"/>
      <c r="P990" s="117"/>
      <c r="Q990" s="117"/>
      <c r="R990" s="117"/>
      <c r="S990" s="117"/>
      <c r="T990" s="117"/>
      <c r="U990" s="117"/>
      <c r="V990" s="117"/>
      <c r="W990" s="117"/>
      <c r="X990" s="117"/>
      <c r="Y990" s="117"/>
      <c r="Z990" s="117"/>
      <c r="AA990" s="117"/>
      <c r="AB990" s="117"/>
      <c r="AC990" s="117"/>
      <c r="AD990" s="117"/>
      <c r="AE990" s="117"/>
      <c r="AF990" s="117"/>
      <c r="AG990" s="117"/>
      <c r="AH990" s="117"/>
      <c r="AI990" s="117"/>
      <c r="AJ990" s="117"/>
      <c r="AK990" s="117"/>
      <c r="AL990" s="117"/>
      <c r="AM990" s="106"/>
      <c r="AN990" s="80"/>
    </row>
    <row r="991" spans="3:40" ht="14.25" hidden="1" outlineLevel="1" thickBot="1">
      <c r="C991" s="97" t="str">
        <f t="shared" si="24"/>
        <v>－</v>
      </c>
      <c r="E991" s="80"/>
      <c r="F991" s="105"/>
      <c r="G991" s="88"/>
      <c r="H991" s="1017" t="s">
        <v>394</v>
      </c>
      <c r="I991" s="1018"/>
      <c r="J991" s="1018"/>
      <c r="K991" s="1018"/>
      <c r="L991" s="1018"/>
      <c r="M991" s="1018"/>
      <c r="N991" s="1018"/>
      <c r="O991" s="1018"/>
      <c r="P991" s="1018"/>
      <c r="Q991" s="1018"/>
      <c r="R991" s="1018"/>
      <c r="S991" s="1018"/>
      <c r="T991" s="1018"/>
      <c r="U991" s="1018"/>
      <c r="V991" s="1018"/>
      <c r="W991" s="1018"/>
      <c r="X991" s="1018"/>
      <c r="Y991" s="1018"/>
      <c r="Z991" s="1018"/>
      <c r="AA991" s="1018"/>
      <c r="AB991" s="1018"/>
      <c r="AC991" s="1018"/>
      <c r="AD991" s="1018"/>
      <c r="AE991" s="1018"/>
      <c r="AF991" s="1018"/>
      <c r="AG991" s="1018"/>
      <c r="AH991" s="1018"/>
      <c r="AI991" s="1018"/>
      <c r="AJ991" s="1018"/>
      <c r="AK991" s="1018"/>
      <c r="AL991" s="1019"/>
      <c r="AM991" s="106"/>
      <c r="AN991" s="80"/>
    </row>
    <row r="992" spans="3:40" ht="14.25" hidden="1" outlineLevel="1" thickBot="1">
      <c r="C992" s="97" t="str">
        <f t="shared" si="24"/>
        <v>－</v>
      </c>
      <c r="E992" s="80"/>
      <c r="F992" s="105"/>
      <c r="G992" s="88"/>
      <c r="H992" s="1020"/>
      <c r="I992" s="1021"/>
      <c r="J992" s="1021"/>
      <c r="K992" s="1021"/>
      <c r="L992" s="1021"/>
      <c r="M992" s="1021"/>
      <c r="N992" s="1021"/>
      <c r="O992" s="1021"/>
      <c r="P992" s="1021"/>
      <c r="Q992" s="1021"/>
      <c r="R992" s="1021"/>
      <c r="S992" s="1021"/>
      <c r="T992" s="1021"/>
      <c r="U992" s="1021"/>
      <c r="V992" s="1021"/>
      <c r="W992" s="1021"/>
      <c r="X992" s="1021"/>
      <c r="Y992" s="1021"/>
      <c r="Z992" s="1021"/>
      <c r="AA992" s="1021"/>
      <c r="AB992" s="1021"/>
      <c r="AC992" s="1021"/>
      <c r="AD992" s="1021"/>
      <c r="AE992" s="1021"/>
      <c r="AF992" s="1021"/>
      <c r="AG992" s="1021"/>
      <c r="AH992" s="1021"/>
      <c r="AI992" s="1021"/>
      <c r="AJ992" s="1021"/>
      <c r="AK992" s="1021"/>
      <c r="AL992" s="1022"/>
      <c r="AM992" s="106"/>
      <c r="AN992" s="80"/>
    </row>
    <row r="993" spans="3:40" ht="14.25" hidden="1" outlineLevel="1" thickBot="1">
      <c r="C993" s="97" t="str">
        <f t="shared" si="24"/>
        <v>－</v>
      </c>
      <c r="E993" s="80"/>
      <c r="F993" s="105"/>
      <c r="G993" s="88"/>
      <c r="H993" s="1020"/>
      <c r="I993" s="1021"/>
      <c r="J993" s="1021"/>
      <c r="K993" s="1021"/>
      <c r="L993" s="1021"/>
      <c r="M993" s="1021"/>
      <c r="N993" s="1021"/>
      <c r="O993" s="1021"/>
      <c r="P993" s="1021"/>
      <c r="Q993" s="1021"/>
      <c r="R993" s="1021"/>
      <c r="S993" s="1021"/>
      <c r="T993" s="1021"/>
      <c r="U993" s="1021"/>
      <c r="V993" s="1021"/>
      <c r="W993" s="1021"/>
      <c r="X993" s="1021"/>
      <c r="Y993" s="1021"/>
      <c r="Z993" s="1021"/>
      <c r="AA993" s="1021"/>
      <c r="AB993" s="1021"/>
      <c r="AC993" s="1021"/>
      <c r="AD993" s="1021"/>
      <c r="AE993" s="1021"/>
      <c r="AF993" s="1021"/>
      <c r="AG993" s="1021"/>
      <c r="AH993" s="1021"/>
      <c r="AI993" s="1021"/>
      <c r="AJ993" s="1021"/>
      <c r="AK993" s="1021"/>
      <c r="AL993" s="1022"/>
      <c r="AM993" s="106"/>
      <c r="AN993" s="80"/>
    </row>
    <row r="994" spans="3:40" ht="14.25" hidden="1" outlineLevel="1" thickBot="1">
      <c r="C994" s="97" t="str">
        <f t="shared" si="24"/>
        <v>－</v>
      </c>
      <c r="E994" s="80"/>
      <c r="F994" s="105"/>
      <c r="G994" s="88"/>
      <c r="H994" s="1020"/>
      <c r="I994" s="1021"/>
      <c r="J994" s="1021"/>
      <c r="K994" s="1021"/>
      <c r="L994" s="1021"/>
      <c r="M994" s="1021"/>
      <c r="N994" s="1021"/>
      <c r="O994" s="1021"/>
      <c r="P994" s="1021"/>
      <c r="Q994" s="1021"/>
      <c r="R994" s="1021"/>
      <c r="S994" s="1021"/>
      <c r="T994" s="1021"/>
      <c r="U994" s="1021"/>
      <c r="V994" s="1021"/>
      <c r="W994" s="1021"/>
      <c r="X994" s="1021"/>
      <c r="Y994" s="1021"/>
      <c r="Z994" s="1021"/>
      <c r="AA994" s="1021"/>
      <c r="AB994" s="1021"/>
      <c r="AC994" s="1021"/>
      <c r="AD994" s="1021"/>
      <c r="AE994" s="1021"/>
      <c r="AF994" s="1021"/>
      <c r="AG994" s="1021"/>
      <c r="AH994" s="1021"/>
      <c r="AI994" s="1021"/>
      <c r="AJ994" s="1021"/>
      <c r="AK994" s="1021"/>
      <c r="AL994" s="1022"/>
      <c r="AM994" s="106"/>
      <c r="AN994" s="80"/>
    </row>
    <row r="995" spans="3:40" ht="14.25" hidden="1" outlineLevel="1" thickBot="1">
      <c r="C995" s="97" t="str">
        <f t="shared" si="24"/>
        <v>－</v>
      </c>
      <c r="E995" s="80"/>
      <c r="F995" s="105"/>
      <c r="G995" s="88"/>
      <c r="H995" s="1020"/>
      <c r="I995" s="1021"/>
      <c r="J995" s="1021"/>
      <c r="K995" s="1021"/>
      <c r="L995" s="1021"/>
      <c r="M995" s="1021"/>
      <c r="N995" s="1021"/>
      <c r="O995" s="1021"/>
      <c r="P995" s="1021"/>
      <c r="Q995" s="1021"/>
      <c r="R995" s="1021"/>
      <c r="S995" s="1021"/>
      <c r="T995" s="1021"/>
      <c r="U995" s="1021"/>
      <c r="V995" s="1021"/>
      <c r="W995" s="1021"/>
      <c r="X995" s="1021"/>
      <c r="Y995" s="1021"/>
      <c r="Z995" s="1021"/>
      <c r="AA995" s="1021"/>
      <c r="AB995" s="1021"/>
      <c r="AC995" s="1021"/>
      <c r="AD995" s="1021"/>
      <c r="AE995" s="1021"/>
      <c r="AF995" s="1021"/>
      <c r="AG995" s="1021"/>
      <c r="AH995" s="1021"/>
      <c r="AI995" s="1021"/>
      <c r="AJ995" s="1021"/>
      <c r="AK995" s="1021"/>
      <c r="AL995" s="1022"/>
      <c r="AM995" s="106"/>
      <c r="AN995" s="80"/>
    </row>
    <row r="996" spans="3:40" ht="14.25" hidden="1" outlineLevel="1" thickBot="1">
      <c r="C996" s="97" t="str">
        <f t="shared" si="24"/>
        <v>－</v>
      </c>
      <c r="E996" s="80"/>
      <c r="F996" s="105"/>
      <c r="G996" s="88"/>
      <c r="H996" s="1020"/>
      <c r="I996" s="1021"/>
      <c r="J996" s="1021"/>
      <c r="K996" s="1021"/>
      <c r="L996" s="1021"/>
      <c r="M996" s="1021"/>
      <c r="N996" s="1021"/>
      <c r="O996" s="1021"/>
      <c r="P996" s="1021"/>
      <c r="Q996" s="1021"/>
      <c r="R996" s="1021"/>
      <c r="S996" s="1021"/>
      <c r="T996" s="1021"/>
      <c r="U996" s="1021"/>
      <c r="V996" s="1021"/>
      <c r="W996" s="1021"/>
      <c r="X996" s="1021"/>
      <c r="Y996" s="1021"/>
      <c r="Z996" s="1021"/>
      <c r="AA996" s="1021"/>
      <c r="AB996" s="1021"/>
      <c r="AC996" s="1021"/>
      <c r="AD996" s="1021"/>
      <c r="AE996" s="1021"/>
      <c r="AF996" s="1021"/>
      <c r="AG996" s="1021"/>
      <c r="AH996" s="1021"/>
      <c r="AI996" s="1021"/>
      <c r="AJ996" s="1021"/>
      <c r="AK996" s="1021"/>
      <c r="AL996" s="1022"/>
      <c r="AM996" s="106"/>
      <c r="AN996" s="80"/>
    </row>
    <row r="997" spans="3:40" ht="14.25" hidden="1" outlineLevel="1" thickBot="1">
      <c r="C997" s="97" t="str">
        <f t="shared" si="24"/>
        <v>－</v>
      </c>
      <c r="E997" s="80"/>
      <c r="F997" s="105"/>
      <c r="G997" s="88"/>
      <c r="H997" s="1020"/>
      <c r="I997" s="1021"/>
      <c r="J997" s="1021"/>
      <c r="K997" s="1021"/>
      <c r="L997" s="1021"/>
      <c r="M997" s="1021"/>
      <c r="N997" s="1021"/>
      <c r="O997" s="1021"/>
      <c r="P997" s="1021"/>
      <c r="Q997" s="1021"/>
      <c r="R997" s="1021"/>
      <c r="S997" s="1021"/>
      <c r="T997" s="1021"/>
      <c r="U997" s="1021"/>
      <c r="V997" s="1021"/>
      <c r="W997" s="1021"/>
      <c r="X997" s="1021"/>
      <c r="Y997" s="1021"/>
      <c r="Z997" s="1021"/>
      <c r="AA997" s="1021"/>
      <c r="AB997" s="1021"/>
      <c r="AC997" s="1021"/>
      <c r="AD997" s="1021"/>
      <c r="AE997" s="1021"/>
      <c r="AF997" s="1021"/>
      <c r="AG997" s="1021"/>
      <c r="AH997" s="1021"/>
      <c r="AI997" s="1021"/>
      <c r="AJ997" s="1021"/>
      <c r="AK997" s="1021"/>
      <c r="AL997" s="1022"/>
      <c r="AM997" s="106"/>
      <c r="AN997" s="80"/>
    </row>
    <row r="998" spans="3:40" ht="14.25" hidden="1" outlineLevel="1" thickBot="1">
      <c r="C998" s="97" t="str">
        <f t="shared" si="24"/>
        <v>－</v>
      </c>
      <c r="E998" s="80"/>
      <c r="F998" s="105"/>
      <c r="G998" s="88"/>
      <c r="H998" s="1020"/>
      <c r="I998" s="1021"/>
      <c r="J998" s="1021"/>
      <c r="K998" s="1021"/>
      <c r="L998" s="1021"/>
      <c r="M998" s="1021"/>
      <c r="N998" s="1021"/>
      <c r="O998" s="1021"/>
      <c r="P998" s="1021"/>
      <c r="Q998" s="1021"/>
      <c r="R998" s="1021"/>
      <c r="S998" s="1021"/>
      <c r="T998" s="1021"/>
      <c r="U998" s="1021"/>
      <c r="V998" s="1021"/>
      <c r="W998" s="1021"/>
      <c r="X998" s="1021"/>
      <c r="Y998" s="1021"/>
      <c r="Z998" s="1021"/>
      <c r="AA998" s="1021"/>
      <c r="AB998" s="1021"/>
      <c r="AC998" s="1021"/>
      <c r="AD998" s="1021"/>
      <c r="AE998" s="1021"/>
      <c r="AF998" s="1021"/>
      <c r="AG998" s="1021"/>
      <c r="AH998" s="1021"/>
      <c r="AI998" s="1021"/>
      <c r="AJ998" s="1021"/>
      <c r="AK998" s="1021"/>
      <c r="AL998" s="1022"/>
      <c r="AM998" s="106"/>
      <c r="AN998" s="80"/>
    </row>
    <row r="999" spans="3:40" ht="14.25" hidden="1" outlineLevel="1" thickBot="1">
      <c r="C999" s="97" t="str">
        <f t="shared" si="24"/>
        <v>－</v>
      </c>
      <c r="E999" s="80"/>
      <c r="F999" s="105"/>
      <c r="G999" s="88"/>
      <c r="H999" s="1020"/>
      <c r="I999" s="1021"/>
      <c r="J999" s="1021"/>
      <c r="K999" s="1021"/>
      <c r="L999" s="1021"/>
      <c r="M999" s="1021"/>
      <c r="N999" s="1021"/>
      <c r="O999" s="1021"/>
      <c r="P999" s="1021"/>
      <c r="Q999" s="1021"/>
      <c r="R999" s="1021"/>
      <c r="S999" s="1021"/>
      <c r="T999" s="1021"/>
      <c r="U999" s="1021"/>
      <c r="V999" s="1021"/>
      <c r="W999" s="1021"/>
      <c r="X999" s="1021"/>
      <c r="Y999" s="1021"/>
      <c r="Z999" s="1021"/>
      <c r="AA999" s="1021"/>
      <c r="AB999" s="1021"/>
      <c r="AC999" s="1021"/>
      <c r="AD999" s="1021"/>
      <c r="AE999" s="1021"/>
      <c r="AF999" s="1021"/>
      <c r="AG999" s="1021"/>
      <c r="AH999" s="1021"/>
      <c r="AI999" s="1021"/>
      <c r="AJ999" s="1021"/>
      <c r="AK999" s="1021"/>
      <c r="AL999" s="1022"/>
      <c r="AM999" s="106"/>
      <c r="AN999" s="80"/>
    </row>
    <row r="1000" spans="3:40" ht="14.25" hidden="1" outlineLevel="1" thickBot="1">
      <c r="C1000" s="97" t="str">
        <f t="shared" si="24"/>
        <v>－</v>
      </c>
      <c r="E1000" s="80"/>
      <c r="F1000" s="105"/>
      <c r="G1000" s="88"/>
      <c r="H1000" s="1023"/>
      <c r="I1000" s="1024"/>
      <c r="J1000" s="1024"/>
      <c r="K1000" s="1024"/>
      <c r="L1000" s="1024"/>
      <c r="M1000" s="1024"/>
      <c r="N1000" s="1024"/>
      <c r="O1000" s="1024"/>
      <c r="P1000" s="1024"/>
      <c r="Q1000" s="1024"/>
      <c r="R1000" s="1024"/>
      <c r="S1000" s="1024"/>
      <c r="T1000" s="1024"/>
      <c r="U1000" s="1024"/>
      <c r="V1000" s="1024"/>
      <c r="W1000" s="1024"/>
      <c r="X1000" s="1024"/>
      <c r="Y1000" s="1024"/>
      <c r="Z1000" s="1024"/>
      <c r="AA1000" s="1024"/>
      <c r="AB1000" s="1024"/>
      <c r="AC1000" s="1024"/>
      <c r="AD1000" s="1024"/>
      <c r="AE1000" s="1024"/>
      <c r="AF1000" s="1024"/>
      <c r="AG1000" s="1024"/>
      <c r="AH1000" s="1024"/>
      <c r="AI1000" s="1024"/>
      <c r="AJ1000" s="1024"/>
      <c r="AK1000" s="1024"/>
      <c r="AL1000" s="1025"/>
      <c r="AM1000" s="106"/>
      <c r="AN1000" s="80"/>
    </row>
    <row r="1001" spans="3:40" ht="14.25" hidden="1" outlineLevel="1" thickBot="1">
      <c r="C1001" s="97" t="str">
        <f t="shared" si="24"/>
        <v>－</v>
      </c>
      <c r="E1001" s="80"/>
      <c r="F1001" s="105"/>
      <c r="G1001" s="88"/>
      <c r="H1001" s="88"/>
      <c r="I1001" s="88"/>
      <c r="J1001" s="88"/>
      <c r="K1001" s="88"/>
      <c r="L1001" s="88"/>
      <c r="M1001" s="88"/>
      <c r="N1001" s="88"/>
      <c r="O1001" s="88"/>
      <c r="P1001" s="88"/>
      <c r="Q1001" s="88"/>
      <c r="R1001" s="88"/>
      <c r="S1001" s="88"/>
      <c r="T1001" s="88"/>
      <c r="U1001" s="88"/>
      <c r="V1001" s="88"/>
      <c r="W1001" s="88"/>
      <c r="X1001" s="88"/>
      <c r="Y1001" s="88"/>
      <c r="Z1001" s="88"/>
      <c r="AA1001" s="88"/>
      <c r="AB1001" s="88"/>
      <c r="AC1001" s="88"/>
      <c r="AD1001" s="88"/>
      <c r="AE1001" s="88"/>
      <c r="AF1001" s="88"/>
      <c r="AG1001" s="88"/>
      <c r="AH1001" s="88"/>
      <c r="AI1001" s="88"/>
      <c r="AJ1001" s="88"/>
      <c r="AK1001" s="88"/>
      <c r="AL1001" s="88"/>
      <c r="AM1001" s="106"/>
      <c r="AN1001" s="80"/>
    </row>
    <row r="1002" spans="3:40" ht="14.25" hidden="1" outlineLevel="1" thickBot="1">
      <c r="C1002" s="97" t="str">
        <f t="shared" si="24"/>
        <v>－</v>
      </c>
      <c r="E1002" s="80"/>
      <c r="F1002" s="105"/>
      <c r="G1002" s="88"/>
      <c r="H1002" s="88"/>
      <c r="I1002" s="88"/>
      <c r="J1002" s="110"/>
      <c r="K1002" s="117"/>
      <c r="L1002" s="117"/>
      <c r="M1002" s="117"/>
      <c r="N1002" s="117"/>
      <c r="O1002" s="117"/>
      <c r="P1002" s="117"/>
      <c r="Q1002" s="117"/>
      <c r="R1002" s="117"/>
      <c r="S1002" s="117"/>
      <c r="T1002" s="117"/>
      <c r="U1002" s="117"/>
      <c r="V1002" s="117"/>
      <c r="W1002" s="117"/>
      <c r="X1002" s="117"/>
      <c r="Y1002" s="117"/>
      <c r="Z1002" s="117"/>
      <c r="AA1002" s="117"/>
      <c r="AB1002" s="117"/>
      <c r="AC1002" s="117"/>
      <c r="AD1002" s="117"/>
      <c r="AE1002" s="117"/>
      <c r="AF1002" s="117"/>
      <c r="AG1002" s="117"/>
      <c r="AH1002" s="117"/>
      <c r="AI1002" s="117"/>
      <c r="AJ1002" s="117"/>
      <c r="AK1002" s="117"/>
      <c r="AL1002" s="117"/>
      <c r="AM1002" s="106"/>
      <c r="AN1002" s="80"/>
    </row>
    <row r="1003" spans="3:40" ht="14.25" hidden="1" outlineLevel="1" thickBot="1">
      <c r="C1003" s="97" t="str">
        <f t="shared" si="24"/>
        <v>－</v>
      </c>
      <c r="E1003" s="80"/>
      <c r="F1003" s="105"/>
      <c r="G1003" s="88"/>
      <c r="H1003" s="88"/>
      <c r="I1003" s="88"/>
      <c r="J1003" s="110"/>
      <c r="K1003" s="117"/>
      <c r="L1003" s="117"/>
      <c r="M1003" s="117"/>
      <c r="N1003" s="117"/>
      <c r="O1003" s="117"/>
      <c r="P1003" s="117"/>
      <c r="Q1003" s="117"/>
      <c r="R1003" s="117"/>
      <c r="S1003" s="117"/>
      <c r="T1003" s="117"/>
      <c r="U1003" s="117"/>
      <c r="V1003" s="117"/>
      <c r="W1003" s="117"/>
      <c r="X1003" s="117"/>
      <c r="Y1003" s="117"/>
      <c r="Z1003" s="117"/>
      <c r="AA1003" s="117"/>
      <c r="AB1003" s="117"/>
      <c r="AC1003" s="117"/>
      <c r="AD1003" s="117"/>
      <c r="AE1003" s="117"/>
      <c r="AF1003" s="117"/>
      <c r="AG1003" s="117"/>
      <c r="AH1003" s="117"/>
      <c r="AI1003" s="117"/>
      <c r="AJ1003" s="117"/>
      <c r="AK1003" s="117"/>
      <c r="AL1003" s="117"/>
      <c r="AM1003" s="106"/>
      <c r="AN1003" s="80"/>
    </row>
    <row r="1004" spans="3:40" ht="14.25" hidden="1" outlineLevel="1" thickBot="1">
      <c r="C1004" s="97" t="str">
        <f t="shared" si="24"/>
        <v>－</v>
      </c>
      <c r="E1004" s="80"/>
      <c r="F1004" s="107"/>
      <c r="G1004" s="108"/>
      <c r="H1004" s="108"/>
      <c r="I1004" s="108"/>
      <c r="J1004" s="108"/>
      <c r="K1004" s="108"/>
      <c r="L1004" s="108"/>
      <c r="M1004" s="108"/>
      <c r="N1004" s="108"/>
      <c r="O1004" s="108"/>
      <c r="P1004" s="108"/>
      <c r="Q1004" s="108"/>
      <c r="R1004" s="108"/>
      <c r="S1004" s="108"/>
      <c r="T1004" s="108"/>
      <c r="U1004" s="108"/>
      <c r="V1004" s="108"/>
      <c r="W1004" s="108"/>
      <c r="X1004" s="108"/>
      <c r="Y1004" s="108"/>
      <c r="Z1004" s="108"/>
      <c r="AA1004" s="108"/>
      <c r="AB1004" s="108"/>
      <c r="AC1004" s="108"/>
      <c r="AD1004" s="108"/>
      <c r="AE1004" s="108"/>
      <c r="AF1004" s="108"/>
      <c r="AG1004" s="108"/>
      <c r="AH1004" s="108"/>
      <c r="AI1004" s="108"/>
      <c r="AJ1004" s="108"/>
      <c r="AK1004" s="108"/>
      <c r="AL1004" s="108"/>
      <c r="AM1004" s="109"/>
      <c r="AN1004" s="80"/>
    </row>
    <row r="1005" spans="3:40" ht="14.25" hidden="1" outlineLevel="1" thickBot="1">
      <c r="C1005" s="97" t="str">
        <f t="shared" si="24"/>
        <v>－</v>
      </c>
      <c r="E1005" s="80"/>
      <c r="F1005" s="80"/>
      <c r="G1005" s="80"/>
      <c r="H1005" s="80"/>
      <c r="I1005" s="80"/>
      <c r="J1005" s="80"/>
      <c r="K1005" s="80"/>
      <c r="L1005" s="80"/>
      <c r="M1005" s="80"/>
      <c r="N1005" s="80"/>
      <c r="O1005" s="80"/>
      <c r="P1005" s="80"/>
      <c r="Q1005" s="80"/>
      <c r="R1005" s="80"/>
      <c r="S1005" s="80"/>
      <c r="T1005" s="80"/>
      <c r="U1005" s="80"/>
      <c r="V1005" s="80"/>
      <c r="W1005" s="80"/>
      <c r="X1005" s="80"/>
      <c r="Y1005" s="80"/>
      <c r="Z1005" s="80"/>
      <c r="AA1005" s="80"/>
      <c r="AB1005" s="80"/>
      <c r="AC1005" s="80"/>
      <c r="AD1005" s="80"/>
      <c r="AE1005" s="80"/>
      <c r="AF1005" s="80"/>
      <c r="AG1005" s="80"/>
      <c r="AH1005" s="80"/>
      <c r="AI1005" s="80"/>
      <c r="AJ1005" s="80"/>
      <c r="AK1005" s="80"/>
      <c r="AL1005" s="80"/>
      <c r="AM1005" s="80"/>
      <c r="AN1005" s="80"/>
    </row>
    <row r="1006" spans="3:40" ht="14.25" hidden="1" outlineLevel="1" thickBot="1">
      <c r="C1006" s="97" t="str">
        <f t="shared" si="24"/>
        <v>－</v>
      </c>
    </row>
    <row r="1007" spans="3:40" ht="14.25" hidden="1" outlineLevel="1" thickBot="1">
      <c r="C1007" s="97" t="str">
        <f t="shared" si="24"/>
        <v>－</v>
      </c>
    </row>
    <row r="1008" spans="3:40" ht="14.25" hidden="1" outlineLevel="1" thickBot="1">
      <c r="C1008" s="97" t="str">
        <f t="shared" si="24"/>
        <v>－</v>
      </c>
    </row>
    <row r="1009" spans="3:44" ht="14.25" hidden="1" outlineLevel="1" thickBot="1">
      <c r="C1009" s="97" t="str">
        <f t="shared" si="24"/>
        <v>－</v>
      </c>
    </row>
    <row r="1010" spans="3:44" ht="14.25" hidden="1" outlineLevel="1" thickBot="1">
      <c r="C1010" s="97" t="str">
        <f t="shared" si="24"/>
        <v>－</v>
      </c>
    </row>
    <row r="1011" spans="3:44" ht="14.25" hidden="1" outlineLevel="1" thickBot="1">
      <c r="C1011" s="97" t="str">
        <f t="shared" si="24"/>
        <v>－</v>
      </c>
    </row>
    <row r="1012" spans="3:44" ht="14.25" hidden="1" outlineLevel="1" thickBot="1">
      <c r="C1012" s="97" t="str">
        <f t="shared" si="24"/>
        <v>－</v>
      </c>
    </row>
    <row r="1013" spans="3:44" ht="14.25" hidden="1" outlineLevel="1" thickBot="1">
      <c r="C1013" s="97" t="str">
        <f t="shared" si="24"/>
        <v>－</v>
      </c>
    </row>
    <row r="1014" spans="3:44" ht="14.25" hidden="1" outlineLevel="1" thickBot="1">
      <c r="C1014" s="98" t="str">
        <f>C$40</f>
        <v>－</v>
      </c>
      <c r="E1014" s="80"/>
      <c r="F1014" s="80"/>
      <c r="G1014" s="80"/>
      <c r="H1014" s="80"/>
      <c r="I1014" s="80"/>
      <c r="J1014" s="80"/>
      <c r="K1014" s="80"/>
      <c r="L1014" s="80"/>
      <c r="M1014" s="80"/>
      <c r="N1014" s="80"/>
      <c r="O1014" s="80"/>
      <c r="P1014" s="80"/>
      <c r="Q1014" s="80"/>
      <c r="R1014" s="80"/>
      <c r="S1014" s="80"/>
      <c r="T1014" s="80"/>
      <c r="U1014" s="80"/>
      <c r="V1014" s="80"/>
      <c r="W1014" s="80"/>
      <c r="X1014" s="80"/>
      <c r="Y1014" s="80"/>
      <c r="Z1014" s="80"/>
      <c r="AA1014" s="80"/>
      <c r="AB1014" s="80"/>
      <c r="AC1014" s="80"/>
      <c r="AD1014" s="80"/>
      <c r="AE1014" s="80"/>
      <c r="AF1014" s="80"/>
      <c r="AG1014" s="80"/>
      <c r="AH1014" s="80"/>
      <c r="AI1014" s="80"/>
      <c r="AJ1014" s="80"/>
      <c r="AK1014" s="80"/>
      <c r="AL1014" s="80"/>
      <c r="AM1014" s="80"/>
      <c r="AN1014" s="80"/>
      <c r="AR1014" s="695" t="s">
        <v>1163</v>
      </c>
    </row>
    <row r="1015" spans="3:44" ht="14.25" hidden="1" outlineLevel="1" thickBot="1">
      <c r="C1015" s="97" t="str">
        <f t="shared" ref="C1015:C1046" si="25">C$1014</f>
        <v>－</v>
      </c>
      <c r="E1015" s="80"/>
      <c r="F1015" s="80"/>
      <c r="G1015" s="80"/>
      <c r="H1015" s="80"/>
      <c r="I1015" s="80"/>
      <c r="J1015" s="80"/>
      <c r="K1015" s="80"/>
      <c r="L1015" s="80"/>
      <c r="M1015" s="80"/>
      <c r="N1015" s="80"/>
      <c r="O1015" s="80"/>
      <c r="P1015" s="80"/>
      <c r="Q1015" s="80"/>
      <c r="R1015" s="80"/>
      <c r="S1015" s="80"/>
      <c r="T1015" s="80"/>
      <c r="U1015" s="80"/>
      <c r="V1015" s="80"/>
      <c r="W1015" s="80"/>
      <c r="X1015" s="80"/>
      <c r="Y1015" s="80"/>
      <c r="Z1015" s="80"/>
      <c r="AA1015" s="80"/>
      <c r="AB1015" s="80"/>
      <c r="AC1015" s="80"/>
      <c r="AD1015" s="80"/>
      <c r="AE1015" s="80"/>
      <c r="AF1015" s="80"/>
      <c r="AG1015" s="80"/>
      <c r="AH1015" s="80"/>
      <c r="AI1015" s="80"/>
      <c r="AJ1015" s="80"/>
      <c r="AK1015" s="80"/>
      <c r="AL1015" s="80"/>
      <c r="AM1015" s="80"/>
      <c r="AN1015" s="99" t="s">
        <v>404</v>
      </c>
    </row>
    <row r="1016" spans="3:44" ht="14.25" hidden="1" outlineLevel="1" thickBot="1">
      <c r="C1016" s="97" t="str">
        <f t="shared" si="25"/>
        <v>－</v>
      </c>
      <c r="E1016" s="80"/>
      <c r="F1016" s="1029" t="s">
        <v>55</v>
      </c>
      <c r="G1016" s="1030"/>
      <c r="H1016" s="1030"/>
      <c r="I1016" s="1030"/>
      <c r="J1016" s="1030" t="str">
        <f>P40</f>
        <v>⑤</v>
      </c>
      <c r="K1016" s="1031"/>
      <c r="L1016" s="1032" t="s">
        <v>421</v>
      </c>
      <c r="M1016" s="1032"/>
      <c r="N1016" s="1032"/>
      <c r="O1016" s="1032"/>
      <c r="P1016" s="1032"/>
      <c r="Q1016" s="1032"/>
      <c r="R1016" s="1032"/>
      <c r="S1016" s="1032"/>
      <c r="T1016" s="1032"/>
      <c r="U1016" s="1032"/>
      <c r="V1016" s="1032"/>
      <c r="W1016" s="1032"/>
      <c r="X1016" s="1032"/>
      <c r="Y1016" s="1032"/>
      <c r="Z1016" s="1032"/>
      <c r="AA1016" s="1032"/>
      <c r="AB1016" s="1032"/>
      <c r="AC1016" s="1032"/>
      <c r="AD1016" s="1032"/>
      <c r="AE1016" s="1032"/>
      <c r="AF1016" s="1032"/>
      <c r="AG1016" s="1032"/>
      <c r="AH1016" s="1032"/>
      <c r="AI1016" s="1032"/>
      <c r="AJ1016" s="1032"/>
      <c r="AK1016" s="1032"/>
      <c r="AL1016" s="1032"/>
      <c r="AM1016" s="1032"/>
      <c r="AN1016" s="80"/>
      <c r="AR1016" t="s">
        <v>467</v>
      </c>
    </row>
    <row r="1017" spans="3:44" ht="14.25" hidden="1" outlineLevel="1" thickBot="1">
      <c r="C1017" s="97" t="str">
        <f t="shared" si="25"/>
        <v>－</v>
      </c>
      <c r="E1017" s="80"/>
      <c r="F1017" s="100"/>
      <c r="G1017" s="100"/>
      <c r="H1017" s="100"/>
      <c r="I1017" s="100"/>
      <c r="J1017" s="100"/>
      <c r="K1017" s="100"/>
      <c r="L1017" s="1033" t="s">
        <v>320</v>
      </c>
      <c r="M1017" s="1033"/>
      <c r="N1017" s="1033"/>
      <c r="O1017" s="1033"/>
      <c r="P1017" s="1033"/>
      <c r="Q1017" s="1033"/>
      <c r="R1017" s="1033"/>
      <c r="S1017" s="1033"/>
      <c r="T1017" s="1033"/>
      <c r="U1017" s="1033"/>
      <c r="V1017" s="1033"/>
      <c r="W1017" s="1033"/>
      <c r="X1017" s="1033"/>
      <c r="Y1017" s="1033"/>
      <c r="Z1017" s="1033"/>
      <c r="AA1017" s="1033"/>
      <c r="AB1017" s="1033"/>
      <c r="AC1017" s="1033"/>
      <c r="AD1017" s="1033"/>
      <c r="AE1017" s="1033"/>
      <c r="AF1017" s="1033"/>
      <c r="AG1017" s="1033"/>
      <c r="AH1017" s="1033"/>
      <c r="AI1017" s="1033"/>
      <c r="AJ1017" s="1033"/>
      <c r="AK1017" s="1033"/>
      <c r="AL1017" s="1033"/>
      <c r="AM1017" s="1033"/>
      <c r="AN1017" s="80"/>
    </row>
    <row r="1018" spans="3:44" ht="14.25" hidden="1" outlineLevel="1" thickBot="1">
      <c r="C1018" s="97" t="str">
        <f t="shared" si="25"/>
        <v>－</v>
      </c>
      <c r="E1018" s="80"/>
      <c r="F1018" s="101"/>
      <c r="G1018" s="102" t="s">
        <v>282</v>
      </c>
      <c r="H1018" s="103"/>
      <c r="I1018" s="103"/>
      <c r="J1018" s="103"/>
      <c r="K1018" s="103"/>
      <c r="L1018" s="103"/>
      <c r="M1018" s="103"/>
      <c r="N1018" s="103"/>
      <c r="O1018" s="103"/>
      <c r="P1018" s="103"/>
      <c r="Q1018" s="103"/>
      <c r="R1018" s="103"/>
      <c r="S1018" s="103"/>
      <c r="T1018" s="103"/>
      <c r="U1018" s="103"/>
      <c r="V1018" s="103"/>
      <c r="W1018" s="103"/>
      <c r="X1018" s="103"/>
      <c r="Y1018" s="103"/>
      <c r="Z1018" s="103"/>
      <c r="AA1018" s="103"/>
      <c r="AB1018" s="103"/>
      <c r="AC1018" s="103"/>
      <c r="AD1018" s="103"/>
      <c r="AE1018" s="103"/>
      <c r="AF1018" s="103"/>
      <c r="AG1018" s="103"/>
      <c r="AH1018" s="103"/>
      <c r="AI1018" s="103"/>
      <c r="AJ1018" s="103"/>
      <c r="AK1018" s="103"/>
      <c r="AL1018" s="103"/>
      <c r="AM1018" s="104"/>
      <c r="AN1018" s="80"/>
    </row>
    <row r="1019" spans="3:44" ht="14.25" hidden="1" outlineLevel="1" thickBot="1">
      <c r="C1019" s="97" t="str">
        <f t="shared" si="25"/>
        <v>－</v>
      </c>
      <c r="E1019" s="80"/>
      <c r="F1019" s="105"/>
      <c r="G1019" s="80"/>
      <c r="H1019" s="1021" t="s">
        <v>405</v>
      </c>
      <c r="I1019" s="1021"/>
      <c r="J1019" s="1021"/>
      <c r="K1019" s="1021"/>
      <c r="L1019" s="1021"/>
      <c r="M1019" s="1021"/>
      <c r="N1019" s="1021"/>
      <c r="O1019" s="1021"/>
      <c r="P1019" s="1021"/>
      <c r="Q1019" s="1021"/>
      <c r="R1019" s="1021"/>
      <c r="S1019" s="1021"/>
      <c r="T1019" s="1021"/>
      <c r="U1019" s="1021"/>
      <c r="V1019" s="1021"/>
      <c r="W1019" s="1021"/>
      <c r="X1019" s="1021"/>
      <c r="Y1019" s="1021"/>
      <c r="Z1019" s="1021"/>
      <c r="AA1019" s="1021"/>
      <c r="AB1019" s="1021"/>
      <c r="AC1019" s="1021"/>
      <c r="AD1019" s="1021"/>
      <c r="AE1019" s="1021"/>
      <c r="AF1019" s="1021"/>
      <c r="AG1019" s="1021"/>
      <c r="AH1019" s="1021"/>
      <c r="AI1019" s="1021"/>
      <c r="AJ1019" s="1021"/>
      <c r="AK1019" s="1021"/>
      <c r="AL1019" s="1021"/>
      <c r="AM1019" s="106"/>
      <c r="AN1019" s="80"/>
    </row>
    <row r="1020" spans="3:44" ht="14.25" hidden="1" outlineLevel="1" thickBot="1">
      <c r="C1020" s="97" t="str">
        <f t="shared" si="25"/>
        <v>－</v>
      </c>
      <c r="E1020" s="80"/>
      <c r="F1020" s="105"/>
      <c r="G1020" s="112"/>
      <c r="H1020" s="1021"/>
      <c r="I1020" s="1021"/>
      <c r="J1020" s="1021"/>
      <c r="K1020" s="1021"/>
      <c r="L1020" s="1021"/>
      <c r="M1020" s="1021"/>
      <c r="N1020" s="1021"/>
      <c r="O1020" s="1021"/>
      <c r="P1020" s="1021"/>
      <c r="Q1020" s="1021"/>
      <c r="R1020" s="1021"/>
      <c r="S1020" s="1021"/>
      <c r="T1020" s="1021"/>
      <c r="U1020" s="1021"/>
      <c r="V1020" s="1021"/>
      <c r="W1020" s="1021"/>
      <c r="X1020" s="1021"/>
      <c r="Y1020" s="1021"/>
      <c r="Z1020" s="1021"/>
      <c r="AA1020" s="1021"/>
      <c r="AB1020" s="1021"/>
      <c r="AC1020" s="1021"/>
      <c r="AD1020" s="1021"/>
      <c r="AE1020" s="1021"/>
      <c r="AF1020" s="1021"/>
      <c r="AG1020" s="1021"/>
      <c r="AH1020" s="1021"/>
      <c r="AI1020" s="1021"/>
      <c r="AJ1020" s="1021"/>
      <c r="AK1020" s="1021"/>
      <c r="AL1020" s="1021"/>
      <c r="AM1020" s="106"/>
      <c r="AN1020" s="80"/>
    </row>
    <row r="1021" spans="3:44" ht="14.25" hidden="1" outlineLevel="1" thickBot="1">
      <c r="C1021" s="97" t="str">
        <f t="shared" si="25"/>
        <v>－</v>
      </c>
      <c r="E1021" s="80"/>
      <c r="F1021" s="105"/>
      <c r="G1021" s="112"/>
      <c r="H1021" s="1021"/>
      <c r="I1021" s="1021"/>
      <c r="J1021" s="1021"/>
      <c r="K1021" s="1021"/>
      <c r="L1021" s="1021"/>
      <c r="M1021" s="1021"/>
      <c r="N1021" s="1021"/>
      <c r="O1021" s="1021"/>
      <c r="P1021" s="1021"/>
      <c r="Q1021" s="1021"/>
      <c r="R1021" s="1021"/>
      <c r="S1021" s="1021"/>
      <c r="T1021" s="1021"/>
      <c r="U1021" s="1021"/>
      <c r="V1021" s="1021"/>
      <c r="W1021" s="1021"/>
      <c r="X1021" s="1021"/>
      <c r="Y1021" s="1021"/>
      <c r="Z1021" s="1021"/>
      <c r="AA1021" s="1021"/>
      <c r="AB1021" s="1021"/>
      <c r="AC1021" s="1021"/>
      <c r="AD1021" s="1021"/>
      <c r="AE1021" s="1021"/>
      <c r="AF1021" s="1021"/>
      <c r="AG1021" s="1021"/>
      <c r="AH1021" s="1021"/>
      <c r="AI1021" s="1021"/>
      <c r="AJ1021" s="1021"/>
      <c r="AK1021" s="1021"/>
      <c r="AL1021" s="1021"/>
      <c r="AM1021" s="106"/>
      <c r="AN1021" s="80"/>
    </row>
    <row r="1022" spans="3:44" ht="14.25" hidden="1" outlineLevel="1" thickBot="1">
      <c r="C1022" s="97" t="str">
        <f t="shared" si="25"/>
        <v>－</v>
      </c>
      <c r="E1022" s="80"/>
      <c r="F1022" s="105"/>
      <c r="G1022" s="80"/>
      <c r="H1022" s="88"/>
      <c r="I1022" s="88"/>
      <c r="J1022" s="88"/>
      <c r="K1022" s="88"/>
      <c r="L1022" s="88"/>
      <c r="M1022" s="88"/>
      <c r="N1022" s="88"/>
      <c r="O1022" s="88"/>
      <c r="P1022" s="88"/>
      <c r="Q1022" s="88"/>
      <c r="R1022" s="88"/>
      <c r="S1022" s="88"/>
      <c r="T1022" s="88"/>
      <c r="U1022" s="88"/>
      <c r="V1022" s="88"/>
      <c r="W1022" s="88"/>
      <c r="X1022" s="88"/>
      <c r="Y1022" s="88"/>
      <c r="Z1022" s="88"/>
      <c r="AA1022" s="88"/>
      <c r="AB1022" s="88"/>
      <c r="AC1022" s="88"/>
      <c r="AD1022" s="88"/>
      <c r="AE1022" s="88"/>
      <c r="AF1022" s="88"/>
      <c r="AG1022" s="88"/>
      <c r="AH1022" s="88"/>
      <c r="AI1022" s="88"/>
      <c r="AJ1022" s="88"/>
      <c r="AK1022" s="88"/>
      <c r="AL1022" s="88"/>
      <c r="AM1022" s="106"/>
      <c r="AN1022" s="80"/>
    </row>
    <row r="1023" spans="3:44" ht="14.25" hidden="1" outlineLevel="1" thickBot="1">
      <c r="C1023" s="97" t="str">
        <f t="shared" si="25"/>
        <v>－</v>
      </c>
      <c r="E1023" s="80"/>
      <c r="F1023" s="105"/>
      <c r="G1023" s="33" t="s">
        <v>321</v>
      </c>
      <c r="H1023" s="112"/>
      <c r="I1023" s="112"/>
      <c r="J1023" s="112"/>
      <c r="K1023" s="112"/>
      <c r="L1023" s="112"/>
      <c r="M1023" s="112"/>
      <c r="N1023" s="112"/>
      <c r="O1023" s="112"/>
      <c r="P1023" s="112"/>
      <c r="Q1023" s="112"/>
      <c r="R1023" s="112"/>
      <c r="S1023" s="112"/>
      <c r="T1023" s="112"/>
      <c r="U1023" s="112"/>
      <c r="V1023" s="112"/>
      <c r="W1023" s="112"/>
      <c r="X1023" s="112"/>
      <c r="Y1023" s="112"/>
      <c r="Z1023" s="112"/>
      <c r="AA1023" s="112"/>
      <c r="AB1023" s="112"/>
      <c r="AC1023" s="112"/>
      <c r="AD1023" s="112"/>
      <c r="AE1023" s="112"/>
      <c r="AF1023" s="112"/>
      <c r="AG1023" s="112"/>
      <c r="AH1023" s="112"/>
      <c r="AI1023" s="112"/>
      <c r="AJ1023" s="112"/>
      <c r="AK1023" s="112"/>
      <c r="AL1023" s="112"/>
      <c r="AM1023" s="106"/>
      <c r="AN1023" s="80"/>
    </row>
    <row r="1024" spans="3:44" ht="14.25" hidden="1" outlineLevel="1" thickBot="1">
      <c r="C1024" s="97" t="str">
        <f t="shared" si="25"/>
        <v>－</v>
      </c>
      <c r="E1024" s="80"/>
      <c r="F1024" s="105"/>
      <c r="G1024" s="33"/>
      <c r="H1024" s="124" t="s">
        <v>406</v>
      </c>
      <c r="I1024" s="113"/>
      <c r="J1024" s="113"/>
      <c r="K1024" s="113"/>
      <c r="L1024" s="113"/>
      <c r="M1024" s="113"/>
      <c r="N1024" s="113"/>
      <c r="O1024" s="113"/>
      <c r="P1024" s="113"/>
      <c r="Q1024" s="113"/>
      <c r="R1024" s="113"/>
      <c r="S1024" s="113"/>
      <c r="T1024" s="113"/>
      <c r="U1024" s="113"/>
      <c r="V1024" s="113"/>
      <c r="W1024" s="113"/>
      <c r="X1024" s="113"/>
      <c r="Y1024" s="113"/>
      <c r="Z1024" s="113"/>
      <c r="AA1024" s="113"/>
      <c r="AB1024" s="113"/>
      <c r="AC1024" s="113"/>
      <c r="AD1024" s="113"/>
      <c r="AE1024" s="113"/>
      <c r="AF1024" s="113"/>
      <c r="AG1024" s="113"/>
      <c r="AH1024" s="113"/>
      <c r="AI1024" s="113"/>
      <c r="AJ1024" s="113"/>
      <c r="AK1024" s="113"/>
      <c r="AL1024" s="114"/>
      <c r="AM1024" s="106"/>
      <c r="AN1024" s="80"/>
    </row>
    <row r="1025" spans="3:44" ht="14.25" hidden="1" outlineLevel="1" thickBot="1">
      <c r="C1025" s="97" t="str">
        <f t="shared" si="25"/>
        <v>－</v>
      </c>
      <c r="E1025" s="80"/>
      <c r="F1025" s="105"/>
      <c r="G1025" s="112"/>
      <c r="H1025" s="105"/>
      <c r="I1025" s="1021" t="s">
        <v>407</v>
      </c>
      <c r="J1025" s="1073"/>
      <c r="K1025" s="1073"/>
      <c r="L1025" s="1073"/>
      <c r="M1025" s="1073"/>
      <c r="N1025" s="1073"/>
      <c r="O1025" s="1073"/>
      <c r="P1025" s="1073"/>
      <c r="Q1025" s="1073"/>
      <c r="R1025" s="1073"/>
      <c r="S1025" s="1073"/>
      <c r="T1025" s="1073"/>
      <c r="U1025" s="1073"/>
      <c r="V1025" s="1073"/>
      <c r="W1025" s="1073"/>
      <c r="X1025" s="1073"/>
      <c r="Y1025" s="1073"/>
      <c r="Z1025" s="1073"/>
      <c r="AA1025" s="1073"/>
      <c r="AB1025" s="1073"/>
      <c r="AC1025" s="1073"/>
      <c r="AD1025" s="1073"/>
      <c r="AE1025" s="1073"/>
      <c r="AF1025" s="1073"/>
      <c r="AG1025" s="1073"/>
      <c r="AH1025" s="1073"/>
      <c r="AI1025" s="1073"/>
      <c r="AJ1025" s="1073"/>
      <c r="AK1025" s="1073"/>
      <c r="AL1025" s="946"/>
      <c r="AM1025" s="106"/>
      <c r="AN1025" s="80"/>
    </row>
    <row r="1026" spans="3:44" ht="14.25" hidden="1" outlineLevel="1" thickBot="1">
      <c r="C1026" s="97" t="str">
        <f t="shared" si="25"/>
        <v>－</v>
      </c>
      <c r="E1026" s="80"/>
      <c r="F1026" s="105"/>
      <c r="G1026" s="112"/>
      <c r="H1026" s="125"/>
      <c r="I1026" s="1073"/>
      <c r="J1026" s="1073"/>
      <c r="K1026" s="1073"/>
      <c r="L1026" s="1073"/>
      <c r="M1026" s="1073"/>
      <c r="N1026" s="1073"/>
      <c r="O1026" s="1073"/>
      <c r="P1026" s="1073"/>
      <c r="Q1026" s="1073"/>
      <c r="R1026" s="1073"/>
      <c r="S1026" s="1073"/>
      <c r="T1026" s="1073"/>
      <c r="U1026" s="1073"/>
      <c r="V1026" s="1073"/>
      <c r="W1026" s="1073"/>
      <c r="X1026" s="1073"/>
      <c r="Y1026" s="1073"/>
      <c r="Z1026" s="1073"/>
      <c r="AA1026" s="1073"/>
      <c r="AB1026" s="1073"/>
      <c r="AC1026" s="1073"/>
      <c r="AD1026" s="1073"/>
      <c r="AE1026" s="1073"/>
      <c r="AF1026" s="1073"/>
      <c r="AG1026" s="1073"/>
      <c r="AH1026" s="1073"/>
      <c r="AI1026" s="1073"/>
      <c r="AJ1026" s="1073"/>
      <c r="AK1026" s="1073"/>
      <c r="AL1026" s="946"/>
      <c r="AM1026" s="106"/>
      <c r="AN1026" s="80"/>
    </row>
    <row r="1027" spans="3:44" ht="14.25" hidden="1" outlineLevel="1" thickBot="1">
      <c r="C1027" s="97" t="str">
        <f t="shared" si="25"/>
        <v>－</v>
      </c>
      <c r="E1027" s="80"/>
      <c r="F1027" s="105"/>
      <c r="G1027" s="112"/>
      <c r="H1027" s="125"/>
      <c r="I1027" s="1073"/>
      <c r="J1027" s="1073"/>
      <c r="K1027" s="1073"/>
      <c r="L1027" s="1073"/>
      <c r="M1027" s="1073"/>
      <c r="N1027" s="1073"/>
      <c r="O1027" s="1073"/>
      <c r="P1027" s="1073"/>
      <c r="Q1027" s="1073"/>
      <c r="R1027" s="1073"/>
      <c r="S1027" s="1073"/>
      <c r="T1027" s="1073"/>
      <c r="U1027" s="1073"/>
      <c r="V1027" s="1073"/>
      <c r="W1027" s="1073"/>
      <c r="X1027" s="1073"/>
      <c r="Y1027" s="1073"/>
      <c r="Z1027" s="1073"/>
      <c r="AA1027" s="1073"/>
      <c r="AB1027" s="1073"/>
      <c r="AC1027" s="1073"/>
      <c r="AD1027" s="1073"/>
      <c r="AE1027" s="1073"/>
      <c r="AF1027" s="1073"/>
      <c r="AG1027" s="1073"/>
      <c r="AH1027" s="1073"/>
      <c r="AI1027" s="1073"/>
      <c r="AJ1027" s="1073"/>
      <c r="AK1027" s="1073"/>
      <c r="AL1027" s="946"/>
      <c r="AM1027" s="106"/>
      <c r="AN1027" s="80"/>
    </row>
    <row r="1028" spans="3:44" ht="14.25" hidden="1" outlineLevel="1" thickBot="1">
      <c r="C1028" s="97" t="str">
        <f t="shared" si="25"/>
        <v>－</v>
      </c>
      <c r="E1028" s="80"/>
      <c r="F1028" s="105"/>
      <c r="G1028" s="112"/>
      <c r="H1028" s="125"/>
      <c r="I1028" s="1073"/>
      <c r="J1028" s="1073"/>
      <c r="K1028" s="1073"/>
      <c r="L1028" s="1073"/>
      <c r="M1028" s="1073"/>
      <c r="N1028" s="1073"/>
      <c r="O1028" s="1073"/>
      <c r="P1028" s="1073"/>
      <c r="Q1028" s="1073"/>
      <c r="R1028" s="1073"/>
      <c r="S1028" s="1073"/>
      <c r="T1028" s="1073"/>
      <c r="U1028" s="1073"/>
      <c r="V1028" s="1073"/>
      <c r="W1028" s="1073"/>
      <c r="X1028" s="1073"/>
      <c r="Y1028" s="1073"/>
      <c r="Z1028" s="1073"/>
      <c r="AA1028" s="1073"/>
      <c r="AB1028" s="1073"/>
      <c r="AC1028" s="1073"/>
      <c r="AD1028" s="1073"/>
      <c r="AE1028" s="1073"/>
      <c r="AF1028" s="1073"/>
      <c r="AG1028" s="1073"/>
      <c r="AH1028" s="1073"/>
      <c r="AI1028" s="1073"/>
      <c r="AJ1028" s="1073"/>
      <c r="AK1028" s="1073"/>
      <c r="AL1028" s="946"/>
      <c r="AM1028" s="106"/>
      <c r="AN1028" s="80"/>
    </row>
    <row r="1029" spans="3:44" ht="14.25" hidden="1" outlineLevel="1" thickBot="1">
      <c r="C1029" s="97" t="str">
        <f t="shared" si="25"/>
        <v>－</v>
      </c>
      <c r="E1029" s="80"/>
      <c r="F1029" s="105"/>
      <c r="G1029" s="112"/>
      <c r="H1029" s="126" t="s">
        <v>324</v>
      </c>
      <c r="I1029" s="112"/>
      <c r="J1029" s="112"/>
      <c r="K1029" s="112"/>
      <c r="L1029" s="112"/>
      <c r="M1029" s="112"/>
      <c r="N1029" s="112"/>
      <c r="O1029" s="112"/>
      <c r="P1029" s="112"/>
      <c r="Q1029" s="112"/>
      <c r="R1029" s="112"/>
      <c r="S1029" s="112"/>
      <c r="T1029" s="112"/>
      <c r="U1029" s="112"/>
      <c r="V1029" s="112"/>
      <c r="W1029" s="112"/>
      <c r="X1029" s="112"/>
      <c r="Y1029" s="112"/>
      <c r="Z1029" s="112"/>
      <c r="AA1029" s="112"/>
      <c r="AB1029" s="112"/>
      <c r="AC1029" s="112"/>
      <c r="AD1029" s="112"/>
      <c r="AE1029" s="112"/>
      <c r="AF1029" s="112"/>
      <c r="AG1029" s="112"/>
      <c r="AH1029" s="112"/>
      <c r="AI1029" s="112"/>
      <c r="AJ1029" s="112"/>
      <c r="AK1029" s="112"/>
      <c r="AL1029" s="127"/>
      <c r="AM1029" s="106"/>
      <c r="AN1029" s="80"/>
    </row>
    <row r="1030" spans="3:44" ht="14.25" hidden="1" outlineLevel="1" thickBot="1">
      <c r="C1030" s="97" t="str">
        <f t="shared" si="25"/>
        <v>－</v>
      </c>
      <c r="E1030" s="80"/>
      <c r="F1030" s="105"/>
      <c r="G1030" s="112"/>
      <c r="H1030" s="126"/>
      <c r="I1030" s="128" t="s">
        <v>408</v>
      </c>
      <c r="J1030" s="112"/>
      <c r="K1030" s="112"/>
      <c r="L1030" s="112"/>
      <c r="M1030" s="112"/>
      <c r="N1030" s="112"/>
      <c r="O1030" s="112"/>
      <c r="P1030" s="112"/>
      <c r="Q1030" s="80" t="s">
        <v>409</v>
      </c>
      <c r="R1030" s="1074" t="str">
        <f>CONCATENATE("令和",①入力票!D8,"年",①入力票!F8,"月",①入力票!H8,"日")</f>
        <v>令和8年8月28日</v>
      </c>
      <c r="S1030" s="1074"/>
      <c r="T1030" s="1074"/>
      <c r="U1030" s="1074"/>
      <c r="V1030" s="1074"/>
      <c r="W1030" s="1074"/>
      <c r="X1030" s="128" t="s">
        <v>410</v>
      </c>
      <c r="Y1030" s="112"/>
      <c r="Z1030" s="112"/>
      <c r="AA1030" s="112"/>
      <c r="AB1030" s="112"/>
      <c r="AC1030" s="112"/>
      <c r="AD1030" s="112"/>
      <c r="AE1030" s="112"/>
      <c r="AF1030" s="112"/>
      <c r="AG1030" s="112"/>
      <c r="AH1030" s="112"/>
      <c r="AI1030" s="112"/>
      <c r="AJ1030" s="112"/>
      <c r="AK1030" s="112"/>
      <c r="AL1030" s="127"/>
      <c r="AM1030" s="106"/>
      <c r="AN1030" s="80"/>
      <c r="AR1030" t="s">
        <v>464</v>
      </c>
    </row>
    <row r="1031" spans="3:44" ht="14.25" hidden="1" outlineLevel="1" thickBot="1">
      <c r="C1031" s="97" t="str">
        <f t="shared" si="25"/>
        <v>－</v>
      </c>
      <c r="E1031" s="80"/>
      <c r="F1031" s="105"/>
      <c r="G1031" s="112"/>
      <c r="H1031" s="105"/>
      <c r="I1031" s="80"/>
      <c r="J1031" s="80"/>
      <c r="K1031" s="80"/>
      <c r="L1031" s="80"/>
      <c r="M1031" s="80"/>
      <c r="N1031" s="80"/>
      <c r="O1031" s="141"/>
      <c r="P1031" s="142"/>
      <c r="Q1031" s="80"/>
      <c r="R1031" s="80"/>
      <c r="S1031" s="80"/>
      <c r="T1031" s="80"/>
      <c r="U1031" s="80"/>
      <c r="V1031" s="80"/>
      <c r="W1031" s="141"/>
      <c r="X1031" s="142"/>
      <c r="Y1031" s="142"/>
      <c r="Z1031" s="142"/>
      <c r="AA1031" s="142"/>
      <c r="AB1031" s="142"/>
      <c r="AC1031" s="142"/>
      <c r="AD1031" s="142"/>
      <c r="AE1031" s="142"/>
      <c r="AF1031" s="142"/>
      <c r="AG1031" s="142"/>
      <c r="AH1031" s="142"/>
      <c r="AI1031" s="142"/>
      <c r="AJ1031" s="142"/>
      <c r="AK1031" s="142"/>
      <c r="AL1031" s="143"/>
      <c r="AM1031" s="106"/>
      <c r="AN1031" s="80"/>
    </row>
    <row r="1032" spans="3:44" ht="14.25" hidden="1" outlineLevel="1" thickBot="1">
      <c r="C1032" s="97" t="str">
        <f t="shared" si="25"/>
        <v>－</v>
      </c>
      <c r="E1032" s="80"/>
      <c r="F1032" s="105"/>
      <c r="G1032" s="112"/>
      <c r="H1032" s="125"/>
      <c r="I1032" s="141"/>
      <c r="J1032" s="142"/>
      <c r="K1032" s="142"/>
      <c r="L1032" s="142"/>
      <c r="M1032" s="142"/>
      <c r="N1032" s="142"/>
      <c r="O1032" s="142"/>
      <c r="P1032" s="142"/>
      <c r="Q1032" s="142"/>
      <c r="R1032" s="142"/>
      <c r="S1032" s="142"/>
      <c r="T1032" s="142"/>
      <c r="U1032" s="142"/>
      <c r="V1032" s="142"/>
      <c r="W1032" s="80"/>
      <c r="X1032" s="142"/>
      <c r="Y1032" s="142"/>
      <c r="Z1032" s="142"/>
      <c r="AA1032" s="142"/>
      <c r="AB1032" s="142"/>
      <c r="AC1032" s="142"/>
      <c r="AD1032" s="142"/>
      <c r="AE1032" s="142"/>
      <c r="AF1032" s="142"/>
      <c r="AG1032" s="142"/>
      <c r="AH1032" s="142"/>
      <c r="AI1032" s="142"/>
      <c r="AJ1032" s="142"/>
      <c r="AK1032" s="142"/>
      <c r="AL1032" s="143"/>
      <c r="AM1032" s="106"/>
      <c r="AN1032" s="80"/>
    </row>
    <row r="1033" spans="3:44" ht="14.25" hidden="1" outlineLevel="1" thickBot="1">
      <c r="C1033" s="97" t="str">
        <f t="shared" si="25"/>
        <v>－</v>
      </c>
      <c r="E1033" s="80"/>
      <c r="F1033" s="105"/>
      <c r="G1033" s="112"/>
      <c r="H1033" s="131"/>
      <c r="I1033" s="144"/>
      <c r="J1033" s="144"/>
      <c r="K1033" s="144"/>
      <c r="L1033" s="144"/>
      <c r="M1033" s="144"/>
      <c r="N1033" s="144"/>
      <c r="O1033" s="144"/>
      <c r="P1033" s="144"/>
      <c r="Q1033" s="144"/>
      <c r="R1033" s="144"/>
      <c r="S1033" s="144"/>
      <c r="T1033" s="144"/>
      <c r="U1033" s="144"/>
      <c r="V1033" s="144"/>
      <c r="W1033" s="144"/>
      <c r="X1033" s="144"/>
      <c r="Y1033" s="144"/>
      <c r="Z1033" s="144"/>
      <c r="AA1033" s="144"/>
      <c r="AB1033" s="144"/>
      <c r="AC1033" s="144"/>
      <c r="AD1033" s="144"/>
      <c r="AE1033" s="144"/>
      <c r="AF1033" s="144"/>
      <c r="AG1033" s="144"/>
      <c r="AH1033" s="144"/>
      <c r="AI1033" s="144"/>
      <c r="AJ1033" s="144"/>
      <c r="AK1033" s="144"/>
      <c r="AL1033" s="145"/>
      <c r="AM1033" s="106"/>
      <c r="AN1033" s="80"/>
    </row>
    <row r="1034" spans="3:44" ht="14.25" hidden="1" outlineLevel="1" thickBot="1">
      <c r="C1034" s="97" t="str">
        <f t="shared" si="25"/>
        <v>－</v>
      </c>
      <c r="E1034" s="80"/>
      <c r="F1034" s="105"/>
      <c r="G1034" s="80"/>
      <c r="H1034" s="88"/>
      <c r="I1034" s="88"/>
      <c r="J1034" s="88"/>
      <c r="K1034" s="88"/>
      <c r="L1034" s="88"/>
      <c r="M1034" s="88"/>
      <c r="N1034" s="88"/>
      <c r="O1034" s="88"/>
      <c r="P1034" s="88"/>
      <c r="Q1034" s="88"/>
      <c r="R1034" s="88"/>
      <c r="S1034" s="88"/>
      <c r="T1034" s="88"/>
      <c r="U1034" s="88"/>
      <c r="V1034" s="88"/>
      <c r="W1034" s="88"/>
      <c r="X1034" s="88"/>
      <c r="Y1034" s="88"/>
      <c r="Z1034" s="88"/>
      <c r="AA1034" s="88"/>
      <c r="AB1034" s="88"/>
      <c r="AC1034" s="88"/>
      <c r="AD1034" s="88"/>
      <c r="AE1034" s="88"/>
      <c r="AF1034" s="88"/>
      <c r="AG1034" s="88"/>
      <c r="AH1034" s="88"/>
      <c r="AI1034" s="88"/>
      <c r="AJ1034" s="88"/>
      <c r="AK1034" s="88"/>
      <c r="AL1034" s="88"/>
      <c r="AM1034" s="106"/>
      <c r="AN1034" s="80"/>
    </row>
    <row r="1035" spans="3:44" ht="14.25" hidden="1" outlineLevel="1" thickBot="1">
      <c r="C1035" s="97" t="str">
        <f t="shared" si="25"/>
        <v>－</v>
      </c>
      <c r="E1035" s="80"/>
      <c r="F1035" s="105"/>
      <c r="G1035" s="33" t="s">
        <v>285</v>
      </c>
      <c r="H1035" s="112"/>
      <c r="I1035" s="112"/>
      <c r="J1035" s="112"/>
      <c r="K1035" s="112"/>
      <c r="L1035" s="112"/>
      <c r="M1035" s="112"/>
      <c r="N1035" s="112"/>
      <c r="O1035" s="112"/>
      <c r="P1035" s="112"/>
      <c r="Q1035" s="112"/>
      <c r="R1035" s="112"/>
      <c r="S1035" s="112"/>
      <c r="T1035" s="112"/>
      <c r="U1035" s="112"/>
      <c r="V1035" s="112"/>
      <c r="W1035" s="112"/>
      <c r="X1035" s="112"/>
      <c r="Y1035" s="112"/>
      <c r="Z1035" s="112"/>
      <c r="AA1035" s="112"/>
      <c r="AB1035" s="112"/>
      <c r="AC1035" s="112"/>
      <c r="AD1035" s="112"/>
      <c r="AE1035" s="112"/>
      <c r="AF1035" s="112"/>
      <c r="AG1035" s="112"/>
      <c r="AH1035" s="112"/>
      <c r="AI1035" s="112"/>
      <c r="AJ1035" s="112"/>
      <c r="AK1035" s="112"/>
      <c r="AL1035" s="112"/>
      <c r="AM1035" s="106"/>
      <c r="AN1035" s="80"/>
    </row>
    <row r="1036" spans="3:44" ht="14.25" hidden="1" outlineLevel="1" thickBot="1">
      <c r="C1036" s="97" t="str">
        <f t="shared" si="25"/>
        <v>－</v>
      </c>
      <c r="E1036" s="80"/>
      <c r="F1036" s="105"/>
      <c r="G1036" s="112"/>
      <c r="H1036" s="1017" t="s">
        <v>411</v>
      </c>
      <c r="I1036" s="1018"/>
      <c r="J1036" s="1018"/>
      <c r="K1036" s="1018"/>
      <c r="L1036" s="1018"/>
      <c r="M1036" s="1018"/>
      <c r="N1036" s="1018"/>
      <c r="O1036" s="1018"/>
      <c r="P1036" s="1018"/>
      <c r="Q1036" s="1018"/>
      <c r="R1036" s="1018"/>
      <c r="S1036" s="1018"/>
      <c r="T1036" s="1018"/>
      <c r="U1036" s="1018"/>
      <c r="V1036" s="1018"/>
      <c r="W1036" s="1018"/>
      <c r="X1036" s="1018"/>
      <c r="Y1036" s="1018"/>
      <c r="Z1036" s="1018"/>
      <c r="AA1036" s="1018"/>
      <c r="AB1036" s="1018"/>
      <c r="AC1036" s="1018"/>
      <c r="AD1036" s="1018"/>
      <c r="AE1036" s="1018"/>
      <c r="AF1036" s="1018"/>
      <c r="AG1036" s="1018"/>
      <c r="AH1036" s="1018"/>
      <c r="AI1036" s="1018"/>
      <c r="AJ1036" s="1018"/>
      <c r="AK1036" s="1018"/>
      <c r="AL1036" s="1019"/>
      <c r="AM1036" s="106"/>
      <c r="AN1036" s="80"/>
    </row>
    <row r="1037" spans="3:44" ht="14.25" hidden="1" outlineLevel="1" thickBot="1">
      <c r="C1037" s="97" t="str">
        <f t="shared" si="25"/>
        <v>－</v>
      </c>
      <c r="E1037" s="80"/>
      <c r="F1037" s="105"/>
      <c r="G1037" s="112"/>
      <c r="H1037" s="1020"/>
      <c r="I1037" s="1021"/>
      <c r="J1037" s="1021"/>
      <c r="K1037" s="1021"/>
      <c r="L1037" s="1021"/>
      <c r="M1037" s="1021"/>
      <c r="N1037" s="1021"/>
      <c r="O1037" s="1021"/>
      <c r="P1037" s="1021"/>
      <c r="Q1037" s="1021"/>
      <c r="R1037" s="1021"/>
      <c r="S1037" s="1021"/>
      <c r="T1037" s="1021"/>
      <c r="U1037" s="1021"/>
      <c r="V1037" s="1021"/>
      <c r="W1037" s="1021"/>
      <c r="X1037" s="1021"/>
      <c r="Y1037" s="1021"/>
      <c r="Z1037" s="1021"/>
      <c r="AA1037" s="1021"/>
      <c r="AB1037" s="1021"/>
      <c r="AC1037" s="1021"/>
      <c r="AD1037" s="1021"/>
      <c r="AE1037" s="1021"/>
      <c r="AF1037" s="1021"/>
      <c r="AG1037" s="1021"/>
      <c r="AH1037" s="1021"/>
      <c r="AI1037" s="1021"/>
      <c r="AJ1037" s="1021"/>
      <c r="AK1037" s="1021"/>
      <c r="AL1037" s="1022"/>
      <c r="AM1037" s="106"/>
      <c r="AN1037" s="80"/>
    </row>
    <row r="1038" spans="3:44" ht="14.25" hidden="1" outlineLevel="1" thickBot="1">
      <c r="C1038" s="97" t="str">
        <f t="shared" si="25"/>
        <v>－</v>
      </c>
      <c r="E1038" s="80"/>
      <c r="F1038" s="105"/>
      <c r="G1038" s="112"/>
      <c r="H1038" s="1020"/>
      <c r="I1038" s="1021"/>
      <c r="J1038" s="1021"/>
      <c r="K1038" s="1021"/>
      <c r="L1038" s="1021"/>
      <c r="M1038" s="1021"/>
      <c r="N1038" s="1021"/>
      <c r="O1038" s="1021"/>
      <c r="P1038" s="1021"/>
      <c r="Q1038" s="1021"/>
      <c r="R1038" s="1021"/>
      <c r="S1038" s="1021"/>
      <c r="T1038" s="1021"/>
      <c r="U1038" s="1021"/>
      <c r="V1038" s="1021"/>
      <c r="W1038" s="1021"/>
      <c r="X1038" s="1021"/>
      <c r="Y1038" s="1021"/>
      <c r="Z1038" s="1021"/>
      <c r="AA1038" s="1021"/>
      <c r="AB1038" s="1021"/>
      <c r="AC1038" s="1021"/>
      <c r="AD1038" s="1021"/>
      <c r="AE1038" s="1021"/>
      <c r="AF1038" s="1021"/>
      <c r="AG1038" s="1021"/>
      <c r="AH1038" s="1021"/>
      <c r="AI1038" s="1021"/>
      <c r="AJ1038" s="1021"/>
      <c r="AK1038" s="1021"/>
      <c r="AL1038" s="1022"/>
      <c r="AM1038" s="106"/>
      <c r="AN1038" s="80"/>
    </row>
    <row r="1039" spans="3:44" ht="14.25" hidden="1" outlineLevel="1" thickBot="1">
      <c r="C1039" s="97" t="str">
        <f t="shared" si="25"/>
        <v>－</v>
      </c>
      <c r="E1039" s="80"/>
      <c r="F1039" s="105"/>
      <c r="G1039" s="112"/>
      <c r="H1039" s="1020"/>
      <c r="I1039" s="1021"/>
      <c r="J1039" s="1021"/>
      <c r="K1039" s="1021"/>
      <c r="L1039" s="1021"/>
      <c r="M1039" s="1021"/>
      <c r="N1039" s="1021"/>
      <c r="O1039" s="1021"/>
      <c r="P1039" s="1021"/>
      <c r="Q1039" s="1021"/>
      <c r="R1039" s="1021"/>
      <c r="S1039" s="1021"/>
      <c r="T1039" s="1021"/>
      <c r="U1039" s="1021"/>
      <c r="V1039" s="1021"/>
      <c r="W1039" s="1021"/>
      <c r="X1039" s="1021"/>
      <c r="Y1039" s="1021"/>
      <c r="Z1039" s="1021"/>
      <c r="AA1039" s="1021"/>
      <c r="AB1039" s="1021"/>
      <c r="AC1039" s="1021"/>
      <c r="AD1039" s="1021"/>
      <c r="AE1039" s="1021"/>
      <c r="AF1039" s="1021"/>
      <c r="AG1039" s="1021"/>
      <c r="AH1039" s="1021"/>
      <c r="AI1039" s="1021"/>
      <c r="AJ1039" s="1021"/>
      <c r="AK1039" s="1021"/>
      <c r="AL1039" s="1022"/>
      <c r="AM1039" s="106"/>
      <c r="AN1039" s="80"/>
    </row>
    <row r="1040" spans="3:44" ht="14.25" hidden="1" outlineLevel="1" thickBot="1">
      <c r="C1040" s="97" t="str">
        <f t="shared" si="25"/>
        <v>－</v>
      </c>
      <c r="E1040" s="80"/>
      <c r="F1040" s="105"/>
      <c r="G1040" s="112"/>
      <c r="H1040" s="1020"/>
      <c r="I1040" s="1021"/>
      <c r="J1040" s="1021"/>
      <c r="K1040" s="1021"/>
      <c r="L1040" s="1021"/>
      <c r="M1040" s="1021"/>
      <c r="N1040" s="1021"/>
      <c r="O1040" s="1021"/>
      <c r="P1040" s="1021"/>
      <c r="Q1040" s="1021"/>
      <c r="R1040" s="1021"/>
      <c r="S1040" s="1021"/>
      <c r="T1040" s="1021"/>
      <c r="U1040" s="1021"/>
      <c r="V1040" s="1021"/>
      <c r="W1040" s="1021"/>
      <c r="X1040" s="1021"/>
      <c r="Y1040" s="1021"/>
      <c r="Z1040" s="1021"/>
      <c r="AA1040" s="1021"/>
      <c r="AB1040" s="1021"/>
      <c r="AC1040" s="1021"/>
      <c r="AD1040" s="1021"/>
      <c r="AE1040" s="1021"/>
      <c r="AF1040" s="1021"/>
      <c r="AG1040" s="1021"/>
      <c r="AH1040" s="1021"/>
      <c r="AI1040" s="1021"/>
      <c r="AJ1040" s="1021"/>
      <c r="AK1040" s="1021"/>
      <c r="AL1040" s="1022"/>
      <c r="AM1040" s="106"/>
      <c r="AN1040" s="80"/>
    </row>
    <row r="1041" spans="3:40" ht="14.25" hidden="1" outlineLevel="1" thickBot="1">
      <c r="C1041" s="97" t="str">
        <f t="shared" si="25"/>
        <v>－</v>
      </c>
      <c r="E1041" s="80"/>
      <c r="F1041" s="105"/>
      <c r="G1041" s="112"/>
      <c r="H1041" s="1023"/>
      <c r="I1041" s="1024"/>
      <c r="J1041" s="1024"/>
      <c r="K1041" s="1024"/>
      <c r="L1041" s="1024"/>
      <c r="M1041" s="1024"/>
      <c r="N1041" s="1024"/>
      <c r="O1041" s="1024"/>
      <c r="P1041" s="1024"/>
      <c r="Q1041" s="1024"/>
      <c r="R1041" s="1024"/>
      <c r="S1041" s="1024"/>
      <c r="T1041" s="1024"/>
      <c r="U1041" s="1024"/>
      <c r="V1041" s="1024"/>
      <c r="W1041" s="1024"/>
      <c r="X1041" s="1024"/>
      <c r="Y1041" s="1024"/>
      <c r="Z1041" s="1024"/>
      <c r="AA1041" s="1024"/>
      <c r="AB1041" s="1024"/>
      <c r="AC1041" s="1024"/>
      <c r="AD1041" s="1024"/>
      <c r="AE1041" s="1024"/>
      <c r="AF1041" s="1024"/>
      <c r="AG1041" s="1024"/>
      <c r="AH1041" s="1024"/>
      <c r="AI1041" s="1024"/>
      <c r="AJ1041" s="1024"/>
      <c r="AK1041" s="1024"/>
      <c r="AL1041" s="1025"/>
      <c r="AM1041" s="106"/>
      <c r="AN1041" s="80"/>
    </row>
    <row r="1042" spans="3:40" ht="14.25" hidden="1" outlineLevel="1" thickBot="1">
      <c r="C1042" s="97" t="str">
        <f t="shared" si="25"/>
        <v>－</v>
      </c>
      <c r="E1042" s="80"/>
      <c r="F1042" s="105"/>
      <c r="G1042" s="88"/>
      <c r="H1042" s="88"/>
      <c r="I1042" s="88"/>
      <c r="J1042" s="88"/>
      <c r="K1042" s="88"/>
      <c r="L1042" s="88"/>
      <c r="M1042" s="88"/>
      <c r="N1042" s="88"/>
      <c r="O1042" s="88"/>
      <c r="P1042" s="88"/>
      <c r="Q1042" s="88"/>
      <c r="R1042" s="88"/>
      <c r="S1042" s="88"/>
      <c r="T1042" s="88"/>
      <c r="U1042" s="88"/>
      <c r="V1042" s="88"/>
      <c r="W1042" s="88"/>
      <c r="X1042" s="88"/>
      <c r="Y1042" s="88"/>
      <c r="Z1042" s="88"/>
      <c r="AA1042" s="88"/>
      <c r="AB1042" s="88"/>
      <c r="AC1042" s="88"/>
      <c r="AD1042" s="88"/>
      <c r="AE1042" s="88"/>
      <c r="AF1042" s="88"/>
      <c r="AG1042" s="88"/>
      <c r="AH1042" s="88"/>
      <c r="AI1042" s="88"/>
      <c r="AJ1042" s="88"/>
      <c r="AK1042" s="88"/>
      <c r="AL1042" s="88"/>
      <c r="AM1042" s="106"/>
      <c r="AN1042" s="80"/>
    </row>
    <row r="1043" spans="3:40" ht="14.25" hidden="1" outlineLevel="1" thickBot="1">
      <c r="C1043" s="97" t="str">
        <f t="shared" si="25"/>
        <v>－</v>
      </c>
      <c r="E1043" s="80"/>
      <c r="F1043" s="105"/>
      <c r="G1043" s="33" t="s">
        <v>287</v>
      </c>
      <c r="H1043" s="88"/>
      <c r="I1043" s="117"/>
      <c r="J1043" s="117"/>
      <c r="K1043" s="117"/>
      <c r="L1043" s="117"/>
      <c r="M1043" s="117"/>
      <c r="N1043" s="117"/>
      <c r="O1043" s="117"/>
      <c r="P1043" s="117"/>
      <c r="Q1043" s="117"/>
      <c r="R1043" s="117"/>
      <c r="S1043" s="117"/>
      <c r="T1043" s="117"/>
      <c r="U1043" s="117"/>
      <c r="V1043" s="117"/>
      <c r="W1043" s="117"/>
      <c r="X1043" s="117"/>
      <c r="Y1043" s="117"/>
      <c r="Z1043" s="117"/>
      <c r="AA1043" s="117"/>
      <c r="AB1043" s="117"/>
      <c r="AC1043" s="117"/>
      <c r="AD1043" s="117"/>
      <c r="AE1043" s="117"/>
      <c r="AF1043" s="117"/>
      <c r="AG1043" s="117"/>
      <c r="AH1043" s="117"/>
      <c r="AI1043" s="117"/>
      <c r="AJ1043" s="117"/>
      <c r="AK1043" s="117"/>
      <c r="AL1043" s="117"/>
      <c r="AM1043" s="106"/>
      <c r="AN1043" s="80"/>
    </row>
    <row r="1044" spans="3:40" ht="14.25" hidden="1" outlineLevel="1" thickBot="1">
      <c r="C1044" s="97" t="str">
        <f t="shared" si="25"/>
        <v>－</v>
      </c>
      <c r="E1044" s="80"/>
      <c r="F1044" s="105"/>
      <c r="G1044" s="33"/>
      <c r="H1044" s="124" t="s">
        <v>288</v>
      </c>
      <c r="I1044" s="113"/>
      <c r="J1044" s="113"/>
      <c r="K1044" s="113"/>
      <c r="L1044" s="113"/>
      <c r="M1044" s="113"/>
      <c r="N1044" s="113"/>
      <c r="O1044" s="113"/>
      <c r="P1044" s="113"/>
      <c r="Q1044" s="113"/>
      <c r="R1044" s="113"/>
      <c r="S1044" s="113"/>
      <c r="T1044" s="113"/>
      <c r="U1044" s="113"/>
      <c r="V1044" s="113"/>
      <c r="W1044" s="113"/>
      <c r="X1044" s="113"/>
      <c r="Y1044" s="113"/>
      <c r="Z1044" s="113"/>
      <c r="AA1044" s="113"/>
      <c r="AB1044" s="113"/>
      <c r="AC1044" s="113"/>
      <c r="AD1044" s="113"/>
      <c r="AE1044" s="113"/>
      <c r="AF1044" s="113"/>
      <c r="AG1044" s="113"/>
      <c r="AH1044" s="113"/>
      <c r="AI1044" s="113"/>
      <c r="AJ1044" s="113"/>
      <c r="AK1044" s="113"/>
      <c r="AL1044" s="114"/>
      <c r="AM1044" s="106"/>
      <c r="AN1044" s="80"/>
    </row>
    <row r="1045" spans="3:40" ht="14.25" hidden="1" outlineLevel="1" thickBot="1">
      <c r="C1045" s="97" t="str">
        <f t="shared" si="25"/>
        <v>－</v>
      </c>
      <c r="E1045" s="80"/>
      <c r="F1045" s="105"/>
      <c r="G1045" s="112"/>
      <c r="H1045" s="105"/>
      <c r="I1045" s="1021" t="s">
        <v>412</v>
      </c>
      <c r="J1045" s="1021"/>
      <c r="K1045" s="1021"/>
      <c r="L1045" s="1021"/>
      <c r="M1045" s="1021"/>
      <c r="N1045" s="1021"/>
      <c r="O1045" s="1021"/>
      <c r="P1045" s="1021"/>
      <c r="Q1045" s="1021"/>
      <c r="R1045" s="1021"/>
      <c r="S1045" s="1021"/>
      <c r="T1045" s="1021"/>
      <c r="U1045" s="1021"/>
      <c r="V1045" s="1021"/>
      <c r="W1045" s="1021"/>
      <c r="X1045" s="1021"/>
      <c r="Y1045" s="1021"/>
      <c r="Z1045" s="1021"/>
      <c r="AA1045" s="1021"/>
      <c r="AB1045" s="1021"/>
      <c r="AC1045" s="1021"/>
      <c r="AD1045" s="1021"/>
      <c r="AE1045" s="1021"/>
      <c r="AF1045" s="1021"/>
      <c r="AG1045" s="1021"/>
      <c r="AH1045" s="1021"/>
      <c r="AI1045" s="1021"/>
      <c r="AJ1045" s="1021"/>
      <c r="AK1045" s="1021"/>
      <c r="AL1045" s="1022"/>
      <c r="AM1045" s="106"/>
      <c r="AN1045" s="80"/>
    </row>
    <row r="1046" spans="3:40" ht="14.25" hidden="1" outlineLevel="1" thickBot="1">
      <c r="C1046" s="97" t="str">
        <f t="shared" si="25"/>
        <v>－</v>
      </c>
      <c r="E1046" s="80"/>
      <c r="F1046" s="105"/>
      <c r="G1046" s="112"/>
      <c r="H1046" s="125"/>
      <c r="I1046" s="1021"/>
      <c r="J1046" s="1021"/>
      <c r="K1046" s="1021"/>
      <c r="L1046" s="1021"/>
      <c r="M1046" s="1021"/>
      <c r="N1046" s="1021"/>
      <c r="O1046" s="1021"/>
      <c r="P1046" s="1021"/>
      <c r="Q1046" s="1021"/>
      <c r="R1046" s="1021"/>
      <c r="S1046" s="1021"/>
      <c r="T1046" s="1021"/>
      <c r="U1046" s="1021"/>
      <c r="V1046" s="1021"/>
      <c r="W1046" s="1021"/>
      <c r="X1046" s="1021"/>
      <c r="Y1046" s="1021"/>
      <c r="Z1046" s="1021"/>
      <c r="AA1046" s="1021"/>
      <c r="AB1046" s="1021"/>
      <c r="AC1046" s="1021"/>
      <c r="AD1046" s="1021"/>
      <c r="AE1046" s="1021"/>
      <c r="AF1046" s="1021"/>
      <c r="AG1046" s="1021"/>
      <c r="AH1046" s="1021"/>
      <c r="AI1046" s="1021"/>
      <c r="AJ1046" s="1021"/>
      <c r="AK1046" s="1021"/>
      <c r="AL1046" s="1022"/>
      <c r="AM1046" s="106"/>
      <c r="AN1046" s="80"/>
    </row>
    <row r="1047" spans="3:40" ht="14.25" hidden="1" outlineLevel="1" thickBot="1">
      <c r="C1047" s="97" t="str">
        <f t="shared" ref="C1047:C1080" si="26">C$1014</f>
        <v>－</v>
      </c>
      <c r="E1047" s="80"/>
      <c r="F1047" s="105"/>
      <c r="G1047" s="112"/>
      <c r="H1047" s="125"/>
      <c r="I1047" s="1021"/>
      <c r="J1047" s="1021"/>
      <c r="K1047" s="1021"/>
      <c r="L1047" s="1021"/>
      <c r="M1047" s="1021"/>
      <c r="N1047" s="1021"/>
      <c r="O1047" s="1021"/>
      <c r="P1047" s="1021"/>
      <c r="Q1047" s="1021"/>
      <c r="R1047" s="1021"/>
      <c r="S1047" s="1021"/>
      <c r="T1047" s="1021"/>
      <c r="U1047" s="1021"/>
      <c r="V1047" s="1021"/>
      <c r="W1047" s="1021"/>
      <c r="X1047" s="1021"/>
      <c r="Y1047" s="1021"/>
      <c r="Z1047" s="1021"/>
      <c r="AA1047" s="1021"/>
      <c r="AB1047" s="1021"/>
      <c r="AC1047" s="1021"/>
      <c r="AD1047" s="1021"/>
      <c r="AE1047" s="1021"/>
      <c r="AF1047" s="1021"/>
      <c r="AG1047" s="1021"/>
      <c r="AH1047" s="1021"/>
      <c r="AI1047" s="1021"/>
      <c r="AJ1047" s="1021"/>
      <c r="AK1047" s="1021"/>
      <c r="AL1047" s="1022"/>
      <c r="AM1047" s="106"/>
      <c r="AN1047" s="80"/>
    </row>
    <row r="1048" spans="3:40" ht="14.25" hidden="1" outlineLevel="1" thickBot="1">
      <c r="C1048" s="97" t="str">
        <f t="shared" si="26"/>
        <v>－</v>
      </c>
      <c r="E1048" s="80"/>
      <c r="F1048" s="105"/>
      <c r="G1048" s="88"/>
      <c r="H1048" s="126" t="s">
        <v>289</v>
      </c>
      <c r="I1048" s="111"/>
      <c r="J1048" s="111"/>
      <c r="K1048" s="111"/>
      <c r="L1048" s="111"/>
      <c r="M1048" s="111"/>
      <c r="N1048" s="111"/>
      <c r="O1048" s="111"/>
      <c r="P1048" s="111"/>
      <c r="Q1048" s="111"/>
      <c r="R1048" s="111"/>
      <c r="S1048" s="111"/>
      <c r="T1048" s="111"/>
      <c r="U1048" s="111"/>
      <c r="V1048" s="111"/>
      <c r="W1048" s="111"/>
      <c r="X1048" s="111"/>
      <c r="Y1048" s="111"/>
      <c r="Z1048" s="111"/>
      <c r="AA1048" s="111"/>
      <c r="AB1048" s="111"/>
      <c r="AC1048" s="111"/>
      <c r="AD1048" s="111"/>
      <c r="AE1048" s="111"/>
      <c r="AF1048" s="111"/>
      <c r="AG1048" s="111"/>
      <c r="AH1048" s="111"/>
      <c r="AI1048" s="111"/>
      <c r="AJ1048" s="111"/>
      <c r="AK1048" s="111"/>
      <c r="AL1048" s="116"/>
      <c r="AM1048" s="106"/>
      <c r="AN1048" s="80"/>
    </row>
    <row r="1049" spans="3:40" ht="14.25" hidden="1" outlineLevel="1" thickBot="1">
      <c r="C1049" s="97" t="str">
        <f t="shared" si="26"/>
        <v>－</v>
      </c>
      <c r="E1049" s="80"/>
      <c r="F1049" s="105"/>
      <c r="G1049" s="88"/>
      <c r="H1049" s="115"/>
      <c r="I1049" s="1027" t="s">
        <v>1151</v>
      </c>
      <c r="J1049" s="1027"/>
      <c r="K1049" s="1027"/>
      <c r="L1049" s="1027"/>
      <c r="M1049" s="1027"/>
      <c r="N1049" s="1027"/>
      <c r="O1049" s="1027"/>
      <c r="P1049" s="1027"/>
      <c r="Q1049" s="1027"/>
      <c r="R1049" s="1027"/>
      <c r="S1049" s="1027"/>
      <c r="T1049" s="1027"/>
      <c r="U1049" s="1027"/>
      <c r="V1049" s="1027"/>
      <c r="W1049" s="1028" t="s">
        <v>413</v>
      </c>
      <c r="X1049" s="1027"/>
      <c r="Y1049" s="1027"/>
      <c r="Z1049" s="1027"/>
      <c r="AA1049" s="1027"/>
      <c r="AB1049" s="1027"/>
      <c r="AC1049" s="1027"/>
      <c r="AD1049" s="1027"/>
      <c r="AE1049" s="1027"/>
      <c r="AF1049" s="1027"/>
      <c r="AG1049" s="1027"/>
      <c r="AH1049" s="1027"/>
      <c r="AI1049" s="1027"/>
      <c r="AJ1049" s="1027"/>
      <c r="AK1049" s="111"/>
      <c r="AL1049" s="116"/>
      <c r="AM1049" s="106"/>
      <c r="AN1049" s="80"/>
    </row>
    <row r="1050" spans="3:40" ht="14.25" hidden="1" outlineLevel="1" thickBot="1">
      <c r="C1050" s="97" t="str">
        <f t="shared" si="26"/>
        <v>－</v>
      </c>
      <c r="E1050" s="80"/>
      <c r="F1050" s="105"/>
      <c r="G1050" s="88"/>
      <c r="H1050" s="115"/>
      <c r="I1050" s="1026" t="s">
        <v>414</v>
      </c>
      <c r="J1050" s="1026"/>
      <c r="K1050" s="1026"/>
      <c r="L1050" s="1026"/>
      <c r="M1050" s="1026"/>
      <c r="N1050" s="1026"/>
      <c r="O1050" s="1026"/>
      <c r="P1050" s="1026"/>
      <c r="Q1050" s="1026"/>
      <c r="R1050" s="1026"/>
      <c r="S1050" s="1026"/>
      <c r="T1050" s="1026"/>
      <c r="U1050" s="1026"/>
      <c r="V1050" s="1026"/>
      <c r="W1050" s="1026" t="s">
        <v>331</v>
      </c>
      <c r="X1050" s="1026"/>
      <c r="Y1050" s="1026"/>
      <c r="Z1050" s="1026"/>
      <c r="AA1050" s="1026"/>
      <c r="AB1050" s="1026"/>
      <c r="AC1050" s="1026"/>
      <c r="AD1050" s="1026"/>
      <c r="AE1050" s="1026"/>
      <c r="AF1050" s="1026"/>
      <c r="AG1050" s="1026"/>
      <c r="AH1050" s="1026"/>
      <c r="AI1050" s="1026"/>
      <c r="AJ1050" s="1026"/>
      <c r="AK1050" s="111"/>
      <c r="AL1050" s="116"/>
      <c r="AM1050" s="106"/>
      <c r="AN1050" s="80"/>
    </row>
    <row r="1051" spans="3:40" ht="14.25" hidden="1" outlineLevel="1" thickBot="1">
      <c r="C1051" s="97" t="str">
        <f t="shared" si="26"/>
        <v>－</v>
      </c>
      <c r="E1051" s="80"/>
      <c r="F1051" s="105"/>
      <c r="G1051" s="88"/>
      <c r="H1051" s="115"/>
      <c r="I1051" s="1069" t="s">
        <v>415</v>
      </c>
      <c r="J1051" s="1026"/>
      <c r="K1051" s="1026"/>
      <c r="L1051" s="1026"/>
      <c r="M1051" s="1026"/>
      <c r="N1051" s="1026"/>
      <c r="O1051" s="1026"/>
      <c r="P1051" s="1026"/>
      <c r="Q1051" s="1026"/>
      <c r="R1051" s="1026"/>
      <c r="S1051" s="1026"/>
      <c r="T1051" s="1026"/>
      <c r="U1051" s="1026"/>
      <c r="V1051" s="1026"/>
      <c r="W1051" s="1026" t="s">
        <v>334</v>
      </c>
      <c r="X1051" s="1026"/>
      <c r="Y1051" s="1026"/>
      <c r="Z1051" s="1026"/>
      <c r="AA1051" s="1026"/>
      <c r="AB1051" s="1026"/>
      <c r="AC1051" s="1026"/>
      <c r="AD1051" s="1026"/>
      <c r="AE1051" s="1026"/>
      <c r="AF1051" s="1026"/>
      <c r="AG1051" s="1026"/>
      <c r="AH1051" s="1026"/>
      <c r="AI1051" s="1026"/>
      <c r="AJ1051" s="1026"/>
      <c r="AK1051" s="111"/>
      <c r="AL1051" s="116"/>
      <c r="AM1051" s="106"/>
      <c r="AN1051" s="80"/>
    </row>
    <row r="1052" spans="3:40" ht="14.25" hidden="1" outlineLevel="1" thickBot="1">
      <c r="C1052" s="97" t="str">
        <f t="shared" si="26"/>
        <v>－</v>
      </c>
      <c r="E1052" s="80"/>
      <c r="F1052" s="105"/>
      <c r="G1052" s="88"/>
      <c r="H1052" s="115"/>
      <c r="I1052" s="122" t="s">
        <v>416</v>
      </c>
      <c r="J1052" s="132"/>
      <c r="K1052" s="132"/>
      <c r="L1052" s="132"/>
      <c r="M1052" s="132"/>
      <c r="N1052" s="132"/>
      <c r="O1052" s="132"/>
      <c r="P1052" s="132"/>
      <c r="Q1052" s="132"/>
      <c r="R1052" s="132"/>
      <c r="S1052" s="132"/>
      <c r="T1052" s="132"/>
      <c r="U1052" s="132"/>
      <c r="V1052" s="132"/>
      <c r="W1052" s="132"/>
      <c r="X1052" s="132"/>
      <c r="Y1052" s="132"/>
      <c r="Z1052" s="132"/>
      <c r="AA1052" s="132"/>
      <c r="AB1052" s="132"/>
      <c r="AC1052" s="132"/>
      <c r="AD1052" s="132"/>
      <c r="AE1052" s="132"/>
      <c r="AF1052" s="132"/>
      <c r="AG1052" s="132"/>
      <c r="AH1052" s="132"/>
      <c r="AI1052" s="132"/>
      <c r="AJ1052" s="132"/>
      <c r="AK1052" s="111"/>
      <c r="AL1052" s="116"/>
      <c r="AM1052" s="106"/>
      <c r="AN1052" s="80"/>
    </row>
    <row r="1053" spans="3:40" ht="14.25" hidden="1" outlineLevel="1" thickBot="1">
      <c r="C1053" s="97" t="str">
        <f t="shared" si="26"/>
        <v>－</v>
      </c>
      <c r="E1053" s="80"/>
      <c r="F1053" s="105"/>
      <c r="G1053" s="88"/>
      <c r="H1053" s="115"/>
      <c r="I1053" s="122" t="s">
        <v>417</v>
      </c>
      <c r="J1053" s="132"/>
      <c r="K1053" s="132"/>
      <c r="L1053" s="132"/>
      <c r="M1053" s="132"/>
      <c r="N1053" s="132"/>
      <c r="O1053" s="132"/>
      <c r="P1053" s="132"/>
      <c r="Q1053" s="132"/>
      <c r="R1053" s="132"/>
      <c r="S1053" s="132"/>
      <c r="T1053" s="132"/>
      <c r="U1053" s="132"/>
      <c r="V1053" s="132"/>
      <c r="W1053" s="132"/>
      <c r="X1053" s="132"/>
      <c r="Y1053" s="132"/>
      <c r="Z1053" s="132"/>
      <c r="AA1053" s="132"/>
      <c r="AB1053" s="132"/>
      <c r="AC1053" s="132"/>
      <c r="AD1053" s="132"/>
      <c r="AE1053" s="132"/>
      <c r="AF1053" s="132"/>
      <c r="AG1053" s="132"/>
      <c r="AH1053" s="132"/>
      <c r="AI1053" s="132"/>
      <c r="AJ1053" s="132"/>
      <c r="AK1053" s="111"/>
      <c r="AL1053" s="116"/>
      <c r="AM1053" s="106"/>
      <c r="AN1053" s="80"/>
    </row>
    <row r="1054" spans="3:40" ht="14.25" hidden="1" outlineLevel="1" thickBot="1">
      <c r="C1054" s="97" t="str">
        <f t="shared" si="26"/>
        <v>－</v>
      </c>
      <c r="E1054" s="80"/>
      <c r="F1054" s="105"/>
      <c r="G1054" s="88"/>
      <c r="H1054" s="119"/>
      <c r="I1054" s="133" t="s">
        <v>1152</v>
      </c>
      <c r="J1054" s="134"/>
      <c r="K1054" s="134"/>
      <c r="L1054" s="134"/>
      <c r="M1054" s="134"/>
      <c r="N1054" s="134"/>
      <c r="O1054" s="134"/>
      <c r="P1054" s="134"/>
      <c r="Q1054" s="134"/>
      <c r="R1054" s="134"/>
      <c r="S1054" s="134"/>
      <c r="T1054" s="134"/>
      <c r="U1054" s="134"/>
      <c r="V1054" s="134"/>
      <c r="W1054" s="134"/>
      <c r="X1054" s="134"/>
      <c r="Y1054" s="134"/>
      <c r="Z1054" s="134"/>
      <c r="AA1054" s="134"/>
      <c r="AB1054" s="134"/>
      <c r="AC1054" s="134"/>
      <c r="AD1054" s="134"/>
      <c r="AE1054" s="134"/>
      <c r="AF1054" s="134"/>
      <c r="AG1054" s="134"/>
      <c r="AH1054" s="134"/>
      <c r="AI1054" s="134"/>
      <c r="AJ1054" s="134"/>
      <c r="AK1054" s="120"/>
      <c r="AL1054" s="121"/>
      <c r="AM1054" s="106"/>
      <c r="AN1054" s="80"/>
    </row>
    <row r="1055" spans="3:40" ht="14.25" hidden="1" outlineLevel="1" thickBot="1">
      <c r="C1055" s="97" t="str">
        <f t="shared" si="26"/>
        <v>－</v>
      </c>
      <c r="E1055" s="80"/>
      <c r="F1055" s="105"/>
      <c r="G1055" s="88"/>
      <c r="H1055" s="88"/>
      <c r="I1055" s="117"/>
      <c r="J1055" s="117"/>
      <c r="K1055" s="117"/>
      <c r="L1055" s="117"/>
      <c r="M1055" s="117"/>
      <c r="N1055" s="117"/>
      <c r="O1055" s="117"/>
      <c r="P1055" s="117"/>
      <c r="Q1055" s="117"/>
      <c r="R1055" s="117"/>
      <c r="S1055" s="117"/>
      <c r="T1055" s="117"/>
      <c r="U1055" s="117"/>
      <c r="V1055" s="117"/>
      <c r="W1055" s="117"/>
      <c r="X1055" s="117"/>
      <c r="Y1055" s="117"/>
      <c r="Z1055" s="117"/>
      <c r="AA1055" s="117"/>
      <c r="AB1055" s="117"/>
      <c r="AC1055" s="117"/>
      <c r="AD1055" s="117"/>
      <c r="AE1055" s="117"/>
      <c r="AF1055" s="117"/>
      <c r="AG1055" s="117"/>
      <c r="AH1055" s="117"/>
      <c r="AI1055" s="117"/>
      <c r="AJ1055" s="117"/>
      <c r="AK1055" s="117"/>
      <c r="AL1055" s="117"/>
      <c r="AM1055" s="106"/>
      <c r="AN1055" s="80"/>
    </row>
    <row r="1056" spans="3:40" ht="14.25" hidden="1" outlineLevel="1" thickBot="1">
      <c r="C1056" s="97" t="str">
        <f t="shared" si="26"/>
        <v>－</v>
      </c>
      <c r="E1056" s="80"/>
      <c r="F1056" s="105"/>
      <c r="G1056" s="33" t="s">
        <v>304</v>
      </c>
      <c r="H1056" s="88"/>
      <c r="I1056" s="117"/>
      <c r="J1056" s="117"/>
      <c r="K1056" s="117"/>
      <c r="L1056" s="117"/>
      <c r="M1056" s="117"/>
      <c r="N1056" s="117"/>
      <c r="O1056" s="117"/>
      <c r="P1056" s="117"/>
      <c r="Q1056" s="117"/>
      <c r="R1056" s="117"/>
      <c r="S1056" s="117"/>
      <c r="T1056" s="117"/>
      <c r="U1056" s="117"/>
      <c r="V1056" s="117"/>
      <c r="W1056" s="117"/>
      <c r="X1056" s="117"/>
      <c r="Y1056" s="117"/>
      <c r="Z1056" s="117"/>
      <c r="AA1056" s="117"/>
      <c r="AB1056" s="117"/>
      <c r="AC1056" s="117"/>
      <c r="AD1056" s="117"/>
      <c r="AE1056" s="117"/>
      <c r="AF1056" s="117"/>
      <c r="AG1056" s="117"/>
      <c r="AH1056" s="117"/>
      <c r="AI1056" s="117"/>
      <c r="AJ1056" s="117"/>
      <c r="AK1056" s="117"/>
      <c r="AL1056" s="117"/>
      <c r="AM1056" s="106"/>
      <c r="AN1056" s="80"/>
    </row>
    <row r="1057" spans="3:40" ht="14.25" hidden="1" outlineLevel="1" thickBot="1">
      <c r="C1057" s="97" t="str">
        <f t="shared" si="26"/>
        <v>－</v>
      </c>
      <c r="E1057" s="80"/>
      <c r="F1057" s="105"/>
      <c r="G1057" s="88"/>
      <c r="H1057" s="1017" t="s">
        <v>418</v>
      </c>
      <c r="I1057" s="1018"/>
      <c r="J1057" s="1018"/>
      <c r="K1057" s="1018"/>
      <c r="L1057" s="1018"/>
      <c r="M1057" s="1018"/>
      <c r="N1057" s="1018"/>
      <c r="O1057" s="1018"/>
      <c r="P1057" s="1018"/>
      <c r="Q1057" s="1018"/>
      <c r="R1057" s="1018"/>
      <c r="S1057" s="1018"/>
      <c r="T1057" s="1018"/>
      <c r="U1057" s="1018"/>
      <c r="V1057" s="1018"/>
      <c r="W1057" s="1018"/>
      <c r="X1057" s="1018"/>
      <c r="Y1057" s="1018"/>
      <c r="Z1057" s="1018"/>
      <c r="AA1057" s="1018"/>
      <c r="AB1057" s="1018"/>
      <c r="AC1057" s="1018"/>
      <c r="AD1057" s="1018"/>
      <c r="AE1057" s="1018"/>
      <c r="AF1057" s="1018"/>
      <c r="AG1057" s="1018"/>
      <c r="AH1057" s="1018"/>
      <c r="AI1057" s="1018"/>
      <c r="AJ1057" s="1018"/>
      <c r="AK1057" s="1018"/>
      <c r="AL1057" s="1019"/>
      <c r="AM1057" s="106"/>
      <c r="AN1057" s="80"/>
    </row>
    <row r="1058" spans="3:40" ht="14.25" hidden="1" outlineLevel="1" thickBot="1">
      <c r="C1058" s="97" t="str">
        <f t="shared" si="26"/>
        <v>－</v>
      </c>
      <c r="E1058" s="80"/>
      <c r="F1058" s="105"/>
      <c r="G1058" s="88"/>
      <c r="H1058" s="1020"/>
      <c r="I1058" s="1021"/>
      <c r="J1058" s="1021"/>
      <c r="K1058" s="1021"/>
      <c r="L1058" s="1021"/>
      <c r="M1058" s="1021"/>
      <c r="N1058" s="1021"/>
      <c r="O1058" s="1021"/>
      <c r="P1058" s="1021"/>
      <c r="Q1058" s="1021"/>
      <c r="R1058" s="1021"/>
      <c r="S1058" s="1021"/>
      <c r="T1058" s="1021"/>
      <c r="U1058" s="1021"/>
      <c r="V1058" s="1021"/>
      <c r="W1058" s="1021"/>
      <c r="X1058" s="1021"/>
      <c r="Y1058" s="1021"/>
      <c r="Z1058" s="1021"/>
      <c r="AA1058" s="1021"/>
      <c r="AB1058" s="1021"/>
      <c r="AC1058" s="1021"/>
      <c r="AD1058" s="1021"/>
      <c r="AE1058" s="1021"/>
      <c r="AF1058" s="1021"/>
      <c r="AG1058" s="1021"/>
      <c r="AH1058" s="1021"/>
      <c r="AI1058" s="1021"/>
      <c r="AJ1058" s="1021"/>
      <c r="AK1058" s="1021"/>
      <c r="AL1058" s="1022"/>
      <c r="AM1058" s="106"/>
      <c r="AN1058" s="80"/>
    </row>
    <row r="1059" spans="3:40" ht="14.25" hidden="1" outlineLevel="1" thickBot="1">
      <c r="C1059" s="97" t="str">
        <f t="shared" si="26"/>
        <v>－</v>
      </c>
      <c r="E1059" s="80"/>
      <c r="F1059" s="105"/>
      <c r="G1059" s="88"/>
      <c r="H1059" s="1020"/>
      <c r="I1059" s="1021"/>
      <c r="J1059" s="1021"/>
      <c r="K1059" s="1021"/>
      <c r="L1059" s="1021"/>
      <c r="M1059" s="1021"/>
      <c r="N1059" s="1021"/>
      <c r="O1059" s="1021"/>
      <c r="P1059" s="1021"/>
      <c r="Q1059" s="1021"/>
      <c r="R1059" s="1021"/>
      <c r="S1059" s="1021"/>
      <c r="T1059" s="1021"/>
      <c r="U1059" s="1021"/>
      <c r="V1059" s="1021"/>
      <c r="W1059" s="1021"/>
      <c r="X1059" s="1021"/>
      <c r="Y1059" s="1021"/>
      <c r="Z1059" s="1021"/>
      <c r="AA1059" s="1021"/>
      <c r="AB1059" s="1021"/>
      <c r="AC1059" s="1021"/>
      <c r="AD1059" s="1021"/>
      <c r="AE1059" s="1021"/>
      <c r="AF1059" s="1021"/>
      <c r="AG1059" s="1021"/>
      <c r="AH1059" s="1021"/>
      <c r="AI1059" s="1021"/>
      <c r="AJ1059" s="1021"/>
      <c r="AK1059" s="1021"/>
      <c r="AL1059" s="1022"/>
      <c r="AM1059" s="106"/>
      <c r="AN1059" s="80"/>
    </row>
    <row r="1060" spans="3:40" ht="14.25" hidden="1" outlineLevel="1" thickBot="1">
      <c r="C1060" s="97" t="str">
        <f t="shared" si="26"/>
        <v>－</v>
      </c>
      <c r="E1060" s="80"/>
      <c r="F1060" s="105"/>
      <c r="G1060" s="88"/>
      <c r="H1060" s="1020"/>
      <c r="I1060" s="1021"/>
      <c r="J1060" s="1021"/>
      <c r="K1060" s="1021"/>
      <c r="L1060" s="1021"/>
      <c r="M1060" s="1021"/>
      <c r="N1060" s="1021"/>
      <c r="O1060" s="1021"/>
      <c r="P1060" s="1021"/>
      <c r="Q1060" s="1021"/>
      <c r="R1060" s="1021"/>
      <c r="S1060" s="1021"/>
      <c r="T1060" s="1021"/>
      <c r="U1060" s="1021"/>
      <c r="V1060" s="1021"/>
      <c r="W1060" s="1021"/>
      <c r="X1060" s="1021"/>
      <c r="Y1060" s="1021"/>
      <c r="Z1060" s="1021"/>
      <c r="AA1060" s="1021"/>
      <c r="AB1060" s="1021"/>
      <c r="AC1060" s="1021"/>
      <c r="AD1060" s="1021"/>
      <c r="AE1060" s="1021"/>
      <c r="AF1060" s="1021"/>
      <c r="AG1060" s="1021"/>
      <c r="AH1060" s="1021"/>
      <c r="AI1060" s="1021"/>
      <c r="AJ1060" s="1021"/>
      <c r="AK1060" s="1021"/>
      <c r="AL1060" s="1022"/>
      <c r="AM1060" s="106"/>
      <c r="AN1060" s="80"/>
    </row>
    <row r="1061" spans="3:40" ht="14.25" hidden="1" outlineLevel="1" thickBot="1">
      <c r="C1061" s="97" t="str">
        <f t="shared" si="26"/>
        <v>－</v>
      </c>
      <c r="E1061" s="80"/>
      <c r="F1061" s="105"/>
      <c r="G1061" s="88"/>
      <c r="H1061" s="1020"/>
      <c r="I1061" s="1021"/>
      <c r="J1061" s="1021"/>
      <c r="K1061" s="1021"/>
      <c r="L1061" s="1021"/>
      <c r="M1061" s="1021"/>
      <c r="N1061" s="1021"/>
      <c r="O1061" s="1021"/>
      <c r="P1061" s="1021"/>
      <c r="Q1061" s="1021"/>
      <c r="R1061" s="1021"/>
      <c r="S1061" s="1021"/>
      <c r="T1061" s="1021"/>
      <c r="U1061" s="1021"/>
      <c r="V1061" s="1021"/>
      <c r="W1061" s="1021"/>
      <c r="X1061" s="1021"/>
      <c r="Y1061" s="1021"/>
      <c r="Z1061" s="1021"/>
      <c r="AA1061" s="1021"/>
      <c r="AB1061" s="1021"/>
      <c r="AC1061" s="1021"/>
      <c r="AD1061" s="1021"/>
      <c r="AE1061" s="1021"/>
      <c r="AF1061" s="1021"/>
      <c r="AG1061" s="1021"/>
      <c r="AH1061" s="1021"/>
      <c r="AI1061" s="1021"/>
      <c r="AJ1061" s="1021"/>
      <c r="AK1061" s="1021"/>
      <c r="AL1061" s="1022"/>
      <c r="AM1061" s="106"/>
      <c r="AN1061" s="80"/>
    </row>
    <row r="1062" spans="3:40" ht="14.25" hidden="1" outlineLevel="1" thickBot="1">
      <c r="C1062" s="97" t="str">
        <f t="shared" si="26"/>
        <v>－</v>
      </c>
      <c r="E1062" s="80"/>
      <c r="F1062" s="105"/>
      <c r="G1062" s="88"/>
      <c r="H1062" s="1020"/>
      <c r="I1062" s="1021"/>
      <c r="J1062" s="1021"/>
      <c r="K1062" s="1021"/>
      <c r="L1062" s="1021"/>
      <c r="M1062" s="1021"/>
      <c r="N1062" s="1021"/>
      <c r="O1062" s="1021"/>
      <c r="P1062" s="1021"/>
      <c r="Q1062" s="1021"/>
      <c r="R1062" s="1021"/>
      <c r="S1062" s="1021"/>
      <c r="T1062" s="1021"/>
      <c r="U1062" s="1021"/>
      <c r="V1062" s="1021"/>
      <c r="W1062" s="1021"/>
      <c r="X1062" s="1021"/>
      <c r="Y1062" s="1021"/>
      <c r="Z1062" s="1021"/>
      <c r="AA1062" s="1021"/>
      <c r="AB1062" s="1021"/>
      <c r="AC1062" s="1021"/>
      <c r="AD1062" s="1021"/>
      <c r="AE1062" s="1021"/>
      <c r="AF1062" s="1021"/>
      <c r="AG1062" s="1021"/>
      <c r="AH1062" s="1021"/>
      <c r="AI1062" s="1021"/>
      <c r="AJ1062" s="1021"/>
      <c r="AK1062" s="1021"/>
      <c r="AL1062" s="1022"/>
      <c r="AM1062" s="106"/>
      <c r="AN1062" s="80"/>
    </row>
    <row r="1063" spans="3:40" ht="14.25" hidden="1" outlineLevel="1" thickBot="1">
      <c r="C1063" s="97" t="str">
        <f t="shared" si="26"/>
        <v>－</v>
      </c>
      <c r="E1063" s="80"/>
      <c r="F1063" s="105"/>
      <c r="G1063" s="88"/>
      <c r="H1063" s="1020"/>
      <c r="I1063" s="1021"/>
      <c r="J1063" s="1021"/>
      <c r="K1063" s="1021"/>
      <c r="L1063" s="1021"/>
      <c r="M1063" s="1021"/>
      <c r="N1063" s="1021"/>
      <c r="O1063" s="1021"/>
      <c r="P1063" s="1021"/>
      <c r="Q1063" s="1021"/>
      <c r="R1063" s="1021"/>
      <c r="S1063" s="1021"/>
      <c r="T1063" s="1021"/>
      <c r="U1063" s="1021"/>
      <c r="V1063" s="1021"/>
      <c r="W1063" s="1021"/>
      <c r="X1063" s="1021"/>
      <c r="Y1063" s="1021"/>
      <c r="Z1063" s="1021"/>
      <c r="AA1063" s="1021"/>
      <c r="AB1063" s="1021"/>
      <c r="AC1063" s="1021"/>
      <c r="AD1063" s="1021"/>
      <c r="AE1063" s="1021"/>
      <c r="AF1063" s="1021"/>
      <c r="AG1063" s="1021"/>
      <c r="AH1063" s="1021"/>
      <c r="AI1063" s="1021"/>
      <c r="AJ1063" s="1021"/>
      <c r="AK1063" s="1021"/>
      <c r="AL1063" s="1022"/>
      <c r="AM1063" s="106"/>
      <c r="AN1063" s="80"/>
    </row>
    <row r="1064" spans="3:40" ht="14.25" hidden="1" outlineLevel="1" thickBot="1">
      <c r="C1064" s="97" t="str">
        <f t="shared" si="26"/>
        <v>－</v>
      </c>
      <c r="E1064" s="80"/>
      <c r="F1064" s="105"/>
      <c r="G1064" s="88"/>
      <c r="H1064" s="1020"/>
      <c r="I1064" s="1021"/>
      <c r="J1064" s="1021"/>
      <c r="K1064" s="1021"/>
      <c r="L1064" s="1021"/>
      <c r="M1064" s="1021"/>
      <c r="N1064" s="1021"/>
      <c r="O1064" s="1021"/>
      <c r="P1064" s="1021"/>
      <c r="Q1064" s="1021"/>
      <c r="R1064" s="1021"/>
      <c r="S1064" s="1021"/>
      <c r="T1064" s="1021"/>
      <c r="U1064" s="1021"/>
      <c r="V1064" s="1021"/>
      <c r="W1064" s="1021"/>
      <c r="X1064" s="1021"/>
      <c r="Y1064" s="1021"/>
      <c r="Z1064" s="1021"/>
      <c r="AA1064" s="1021"/>
      <c r="AB1064" s="1021"/>
      <c r="AC1064" s="1021"/>
      <c r="AD1064" s="1021"/>
      <c r="AE1064" s="1021"/>
      <c r="AF1064" s="1021"/>
      <c r="AG1064" s="1021"/>
      <c r="AH1064" s="1021"/>
      <c r="AI1064" s="1021"/>
      <c r="AJ1064" s="1021"/>
      <c r="AK1064" s="1021"/>
      <c r="AL1064" s="1022"/>
      <c r="AM1064" s="106"/>
      <c r="AN1064" s="80"/>
    </row>
    <row r="1065" spans="3:40" ht="14.25" hidden="1" outlineLevel="1" thickBot="1">
      <c r="C1065" s="97" t="str">
        <f t="shared" si="26"/>
        <v>－</v>
      </c>
      <c r="E1065" s="80"/>
      <c r="F1065" s="105"/>
      <c r="G1065" s="88"/>
      <c r="H1065" s="1020"/>
      <c r="I1065" s="1021"/>
      <c r="J1065" s="1021"/>
      <c r="K1065" s="1021"/>
      <c r="L1065" s="1021"/>
      <c r="M1065" s="1021"/>
      <c r="N1065" s="1021"/>
      <c r="O1065" s="1021"/>
      <c r="P1065" s="1021"/>
      <c r="Q1065" s="1021"/>
      <c r="R1065" s="1021"/>
      <c r="S1065" s="1021"/>
      <c r="T1065" s="1021"/>
      <c r="U1065" s="1021"/>
      <c r="V1065" s="1021"/>
      <c r="W1065" s="1021"/>
      <c r="X1065" s="1021"/>
      <c r="Y1065" s="1021"/>
      <c r="Z1065" s="1021"/>
      <c r="AA1065" s="1021"/>
      <c r="AB1065" s="1021"/>
      <c r="AC1065" s="1021"/>
      <c r="AD1065" s="1021"/>
      <c r="AE1065" s="1021"/>
      <c r="AF1065" s="1021"/>
      <c r="AG1065" s="1021"/>
      <c r="AH1065" s="1021"/>
      <c r="AI1065" s="1021"/>
      <c r="AJ1065" s="1021"/>
      <c r="AK1065" s="1021"/>
      <c r="AL1065" s="1022"/>
      <c r="AM1065" s="106"/>
      <c r="AN1065" s="80"/>
    </row>
    <row r="1066" spans="3:40" ht="14.25" hidden="1" outlineLevel="1" thickBot="1">
      <c r="C1066" s="97" t="str">
        <f t="shared" si="26"/>
        <v>－</v>
      </c>
      <c r="E1066" s="80"/>
      <c r="F1066" s="105"/>
      <c r="G1066" s="88"/>
      <c r="H1066" s="1023"/>
      <c r="I1066" s="1024"/>
      <c r="J1066" s="1024"/>
      <c r="K1066" s="1024"/>
      <c r="L1066" s="1024"/>
      <c r="M1066" s="1024"/>
      <c r="N1066" s="1024"/>
      <c r="O1066" s="1024"/>
      <c r="P1066" s="1024"/>
      <c r="Q1066" s="1024"/>
      <c r="R1066" s="1024"/>
      <c r="S1066" s="1024"/>
      <c r="T1066" s="1024"/>
      <c r="U1066" s="1024"/>
      <c r="V1066" s="1024"/>
      <c r="W1066" s="1024"/>
      <c r="X1066" s="1024"/>
      <c r="Y1066" s="1024"/>
      <c r="Z1066" s="1024"/>
      <c r="AA1066" s="1024"/>
      <c r="AB1066" s="1024"/>
      <c r="AC1066" s="1024"/>
      <c r="AD1066" s="1024"/>
      <c r="AE1066" s="1024"/>
      <c r="AF1066" s="1024"/>
      <c r="AG1066" s="1024"/>
      <c r="AH1066" s="1024"/>
      <c r="AI1066" s="1024"/>
      <c r="AJ1066" s="1024"/>
      <c r="AK1066" s="1024"/>
      <c r="AL1066" s="1025"/>
      <c r="AM1066" s="106"/>
      <c r="AN1066" s="80"/>
    </row>
    <row r="1067" spans="3:40" ht="14.25" hidden="1" outlineLevel="1" thickBot="1">
      <c r="C1067" s="97" t="str">
        <f t="shared" si="26"/>
        <v>－</v>
      </c>
      <c r="E1067" s="80"/>
      <c r="F1067" s="105"/>
      <c r="G1067" s="88"/>
      <c r="H1067" s="88"/>
      <c r="I1067" s="88"/>
      <c r="J1067" s="88"/>
      <c r="K1067" s="88"/>
      <c r="L1067" s="88"/>
      <c r="M1067" s="88"/>
      <c r="N1067" s="88"/>
      <c r="O1067" s="88"/>
      <c r="P1067" s="88"/>
      <c r="Q1067" s="88"/>
      <c r="R1067" s="88"/>
      <c r="S1067" s="88"/>
      <c r="T1067" s="88"/>
      <c r="U1067" s="88"/>
      <c r="V1067" s="88"/>
      <c r="W1067" s="88"/>
      <c r="X1067" s="88"/>
      <c r="Y1067" s="88"/>
      <c r="Z1067" s="88"/>
      <c r="AA1067" s="88"/>
      <c r="AB1067" s="88"/>
      <c r="AC1067" s="88"/>
      <c r="AD1067" s="88"/>
      <c r="AE1067" s="88"/>
      <c r="AF1067" s="88"/>
      <c r="AG1067" s="88"/>
      <c r="AH1067" s="88"/>
      <c r="AI1067" s="88"/>
      <c r="AJ1067" s="88"/>
      <c r="AK1067" s="88"/>
      <c r="AL1067" s="88"/>
      <c r="AM1067" s="106"/>
      <c r="AN1067" s="80"/>
    </row>
    <row r="1068" spans="3:40" ht="14.25" hidden="1" outlineLevel="1" thickBot="1">
      <c r="C1068" s="97" t="str">
        <f t="shared" si="26"/>
        <v>－</v>
      </c>
      <c r="E1068" s="80"/>
      <c r="F1068" s="105"/>
      <c r="G1068" s="88"/>
      <c r="H1068" s="88"/>
      <c r="I1068" s="88"/>
      <c r="J1068" s="110"/>
      <c r="K1068" s="117"/>
      <c r="L1068" s="117"/>
      <c r="M1068" s="117"/>
      <c r="N1068" s="117"/>
      <c r="O1068" s="117"/>
      <c r="P1068" s="117"/>
      <c r="Q1068" s="117"/>
      <c r="R1068" s="117"/>
      <c r="S1068" s="117"/>
      <c r="T1068" s="117"/>
      <c r="U1068" s="117"/>
      <c r="V1068" s="117"/>
      <c r="W1068" s="117"/>
      <c r="X1068" s="117"/>
      <c r="Y1068" s="117"/>
      <c r="Z1068" s="117"/>
      <c r="AA1068" s="117"/>
      <c r="AB1068" s="117"/>
      <c r="AC1068" s="117"/>
      <c r="AD1068" s="117"/>
      <c r="AE1068" s="117"/>
      <c r="AF1068" s="117"/>
      <c r="AG1068" s="117"/>
      <c r="AH1068" s="117"/>
      <c r="AI1068" s="117"/>
      <c r="AJ1068" s="117"/>
      <c r="AK1068" s="117"/>
      <c r="AL1068" s="117"/>
      <c r="AM1068" s="106"/>
      <c r="AN1068" s="80"/>
    </row>
    <row r="1069" spans="3:40" ht="14.25" hidden="1" outlineLevel="1" thickBot="1">
      <c r="C1069" s="97" t="str">
        <f t="shared" si="26"/>
        <v>－</v>
      </c>
      <c r="E1069" s="80"/>
      <c r="F1069" s="105"/>
      <c r="G1069" s="88"/>
      <c r="H1069" s="88"/>
      <c r="I1069" s="88"/>
      <c r="J1069" s="110"/>
      <c r="K1069" s="117"/>
      <c r="L1069" s="117"/>
      <c r="M1069" s="117"/>
      <c r="N1069" s="117"/>
      <c r="O1069" s="117"/>
      <c r="P1069" s="117"/>
      <c r="Q1069" s="117"/>
      <c r="R1069" s="117"/>
      <c r="S1069" s="117"/>
      <c r="T1069" s="117"/>
      <c r="U1069" s="117"/>
      <c r="V1069" s="117"/>
      <c r="W1069" s="117"/>
      <c r="X1069" s="117"/>
      <c r="Y1069" s="117"/>
      <c r="Z1069" s="117"/>
      <c r="AA1069" s="117"/>
      <c r="AB1069" s="117"/>
      <c r="AC1069" s="117"/>
      <c r="AD1069" s="117"/>
      <c r="AE1069" s="117"/>
      <c r="AF1069" s="117"/>
      <c r="AG1069" s="117"/>
      <c r="AH1069" s="117"/>
      <c r="AI1069" s="117"/>
      <c r="AJ1069" s="117"/>
      <c r="AK1069" s="117"/>
      <c r="AL1069" s="117"/>
      <c r="AM1069" s="106"/>
      <c r="AN1069" s="80"/>
    </row>
    <row r="1070" spans="3:40" ht="14.25" hidden="1" outlineLevel="1" thickBot="1">
      <c r="C1070" s="97" t="str">
        <f t="shared" si="26"/>
        <v>－</v>
      </c>
      <c r="E1070" s="80"/>
      <c r="F1070" s="105"/>
      <c r="G1070" s="88"/>
      <c r="H1070" s="88"/>
      <c r="I1070" s="88"/>
      <c r="J1070" s="110"/>
      <c r="K1070" s="117"/>
      <c r="L1070" s="117"/>
      <c r="M1070" s="117"/>
      <c r="N1070" s="117"/>
      <c r="O1070" s="117"/>
      <c r="P1070" s="117"/>
      <c r="Q1070" s="117"/>
      <c r="R1070" s="117"/>
      <c r="S1070" s="117"/>
      <c r="T1070" s="117"/>
      <c r="U1070" s="117"/>
      <c r="V1070" s="117"/>
      <c r="W1070" s="117"/>
      <c r="X1070" s="117"/>
      <c r="Y1070" s="117"/>
      <c r="Z1070" s="117"/>
      <c r="AA1070" s="117"/>
      <c r="AB1070" s="117"/>
      <c r="AC1070" s="117"/>
      <c r="AD1070" s="117"/>
      <c r="AE1070" s="117"/>
      <c r="AF1070" s="117"/>
      <c r="AG1070" s="117"/>
      <c r="AH1070" s="117"/>
      <c r="AI1070" s="117"/>
      <c r="AJ1070" s="117"/>
      <c r="AK1070" s="117"/>
      <c r="AL1070" s="117"/>
      <c r="AM1070" s="106"/>
      <c r="AN1070" s="80"/>
    </row>
    <row r="1071" spans="3:40" ht="14.25" hidden="1" outlineLevel="1" thickBot="1">
      <c r="C1071" s="97" t="str">
        <f t="shared" si="26"/>
        <v>－</v>
      </c>
      <c r="E1071" s="80"/>
      <c r="F1071" s="107"/>
      <c r="G1071" s="108"/>
      <c r="H1071" s="108"/>
      <c r="I1071" s="108"/>
      <c r="J1071" s="108"/>
      <c r="K1071" s="108"/>
      <c r="L1071" s="108"/>
      <c r="M1071" s="108"/>
      <c r="N1071" s="108"/>
      <c r="O1071" s="108"/>
      <c r="P1071" s="108"/>
      <c r="Q1071" s="108"/>
      <c r="R1071" s="108"/>
      <c r="S1071" s="108"/>
      <c r="T1071" s="108"/>
      <c r="U1071" s="108"/>
      <c r="V1071" s="108"/>
      <c r="W1071" s="108"/>
      <c r="X1071" s="108"/>
      <c r="Y1071" s="108"/>
      <c r="Z1071" s="108"/>
      <c r="AA1071" s="108"/>
      <c r="AB1071" s="108"/>
      <c r="AC1071" s="108"/>
      <c r="AD1071" s="108"/>
      <c r="AE1071" s="108"/>
      <c r="AF1071" s="108"/>
      <c r="AG1071" s="108"/>
      <c r="AH1071" s="108"/>
      <c r="AI1071" s="108"/>
      <c r="AJ1071" s="108"/>
      <c r="AK1071" s="108"/>
      <c r="AL1071" s="108"/>
      <c r="AM1071" s="109"/>
      <c r="AN1071" s="80"/>
    </row>
    <row r="1072" spans="3:40" ht="14.25" hidden="1" outlineLevel="1" thickBot="1">
      <c r="C1072" s="97" t="str">
        <f t="shared" si="26"/>
        <v>－</v>
      </c>
      <c r="E1072" s="80"/>
      <c r="F1072" s="80"/>
      <c r="G1072" s="80"/>
      <c r="H1072" s="80"/>
      <c r="I1072" s="80"/>
      <c r="J1072" s="80"/>
      <c r="K1072" s="80"/>
      <c r="L1072" s="80"/>
      <c r="M1072" s="80"/>
      <c r="N1072" s="80"/>
      <c r="O1072" s="80"/>
      <c r="P1072" s="80"/>
      <c r="Q1072" s="80"/>
      <c r="R1072" s="80"/>
      <c r="S1072" s="80"/>
      <c r="T1072" s="80"/>
      <c r="U1072" s="80"/>
      <c r="V1072" s="80"/>
      <c r="W1072" s="80"/>
      <c r="X1072" s="80"/>
      <c r="Y1072" s="80"/>
      <c r="Z1072" s="80"/>
      <c r="AA1072" s="80"/>
      <c r="AB1072" s="80"/>
      <c r="AC1072" s="80"/>
      <c r="AD1072" s="80"/>
      <c r="AE1072" s="80"/>
      <c r="AF1072" s="80"/>
      <c r="AG1072" s="80"/>
      <c r="AH1072" s="80"/>
      <c r="AI1072" s="80"/>
      <c r="AJ1072" s="80"/>
      <c r="AK1072" s="80"/>
      <c r="AL1072" s="80"/>
      <c r="AM1072" s="80"/>
      <c r="AN1072" s="80"/>
    </row>
    <row r="1073" spans="3:44" ht="14.25" hidden="1" outlineLevel="1" thickBot="1">
      <c r="C1073" s="97" t="str">
        <f t="shared" si="26"/>
        <v>－</v>
      </c>
    </row>
    <row r="1074" spans="3:44" ht="14.25" hidden="1" outlineLevel="1" thickBot="1">
      <c r="C1074" s="97" t="str">
        <f t="shared" si="26"/>
        <v>－</v>
      </c>
    </row>
    <row r="1075" spans="3:44" ht="14.25" hidden="1" outlineLevel="1" thickBot="1">
      <c r="C1075" s="97" t="str">
        <f t="shared" si="26"/>
        <v>－</v>
      </c>
    </row>
    <row r="1076" spans="3:44" ht="14.25" hidden="1" outlineLevel="1" thickBot="1">
      <c r="C1076" s="97" t="str">
        <f t="shared" si="26"/>
        <v>－</v>
      </c>
    </row>
    <row r="1077" spans="3:44" ht="14.25" hidden="1" outlineLevel="1" thickBot="1">
      <c r="C1077" s="97" t="str">
        <f t="shared" si="26"/>
        <v>－</v>
      </c>
    </row>
    <row r="1078" spans="3:44" ht="14.25" hidden="1" outlineLevel="1" thickBot="1">
      <c r="C1078" s="97" t="str">
        <f t="shared" si="26"/>
        <v>－</v>
      </c>
    </row>
    <row r="1079" spans="3:44" ht="14.25" hidden="1" outlineLevel="1" thickBot="1">
      <c r="C1079" s="97" t="str">
        <f t="shared" si="26"/>
        <v>－</v>
      </c>
    </row>
    <row r="1080" spans="3:44" ht="14.25" hidden="1" outlineLevel="1" thickBot="1">
      <c r="C1080" s="97" t="str">
        <f t="shared" si="26"/>
        <v>－</v>
      </c>
    </row>
    <row r="1081" spans="3:44" ht="14.25" outlineLevel="1" thickBot="1">
      <c r="C1081" s="98" t="str">
        <f>C$41</f>
        <v>○</v>
      </c>
      <c r="E1081" s="80"/>
      <c r="F1081" s="80"/>
      <c r="G1081" s="80"/>
      <c r="H1081" s="80"/>
      <c r="I1081" s="80"/>
      <c r="J1081" s="80"/>
      <c r="K1081" s="80"/>
      <c r="L1081" s="80"/>
      <c r="M1081" s="80"/>
      <c r="N1081" s="80"/>
      <c r="O1081" s="80"/>
      <c r="P1081" s="80"/>
      <c r="Q1081" s="80"/>
      <c r="R1081" s="80"/>
      <c r="S1081" s="80"/>
      <c r="T1081" s="80"/>
      <c r="U1081" s="80"/>
      <c r="V1081" s="80"/>
      <c r="W1081" s="80"/>
      <c r="X1081" s="80"/>
      <c r="Y1081" s="80"/>
      <c r="Z1081" s="80"/>
      <c r="AA1081" s="80"/>
      <c r="AB1081" s="80"/>
      <c r="AC1081" s="80"/>
      <c r="AD1081" s="80"/>
      <c r="AE1081" s="80"/>
      <c r="AF1081" s="80"/>
      <c r="AG1081" s="80"/>
      <c r="AH1081" s="80"/>
      <c r="AI1081" s="80"/>
      <c r="AJ1081" s="80"/>
      <c r="AK1081" s="80"/>
      <c r="AL1081" s="80"/>
      <c r="AM1081" s="80"/>
      <c r="AN1081" s="80"/>
      <c r="AR1081" t="s">
        <v>434</v>
      </c>
    </row>
    <row r="1082" spans="3:44" outlineLevel="1">
      <c r="C1082" s="97" t="str">
        <f t="shared" ref="C1082:C1113" si="27">C$1081</f>
        <v>○</v>
      </c>
      <c r="E1082" s="80"/>
      <c r="F1082" s="80"/>
      <c r="G1082" s="80"/>
      <c r="H1082" s="80"/>
      <c r="I1082" s="80"/>
      <c r="J1082" s="80"/>
      <c r="K1082" s="80"/>
      <c r="L1082" s="80"/>
      <c r="M1082" s="80"/>
      <c r="N1082" s="80"/>
      <c r="O1082" s="80"/>
      <c r="P1082" s="80"/>
      <c r="Q1082" s="80"/>
      <c r="R1082" s="80"/>
      <c r="S1082" s="80"/>
      <c r="T1082" s="80"/>
      <c r="U1082" s="80"/>
      <c r="V1082" s="80"/>
      <c r="W1082" s="80"/>
      <c r="X1082" s="80"/>
      <c r="Y1082" s="80"/>
      <c r="Z1082" s="80"/>
      <c r="AA1082" s="80"/>
      <c r="AB1082" s="80"/>
      <c r="AC1082" s="80"/>
      <c r="AD1082" s="80"/>
      <c r="AE1082" s="80"/>
      <c r="AF1082" s="80"/>
      <c r="AG1082" s="80"/>
      <c r="AH1082" s="80"/>
      <c r="AI1082" s="80"/>
      <c r="AJ1082" s="80"/>
      <c r="AK1082" s="80"/>
      <c r="AL1082" s="80"/>
      <c r="AM1082" s="80"/>
      <c r="AN1082" s="99" t="s">
        <v>423</v>
      </c>
    </row>
    <row r="1083" spans="3:44" outlineLevel="1">
      <c r="C1083" s="97" t="str">
        <f t="shared" si="27"/>
        <v>○</v>
      </c>
      <c r="E1083" s="80"/>
      <c r="F1083" s="1029" t="s">
        <v>55</v>
      </c>
      <c r="G1083" s="1030"/>
      <c r="H1083" s="1030"/>
      <c r="I1083" s="1030"/>
      <c r="J1083" s="1030" t="str">
        <f>P41</f>
        <v>⑥</v>
      </c>
      <c r="K1083" s="1031"/>
      <c r="L1083" s="1032" t="s">
        <v>433</v>
      </c>
      <c r="M1083" s="1032"/>
      <c r="N1083" s="1032"/>
      <c r="O1083" s="1032"/>
      <c r="P1083" s="1032"/>
      <c r="Q1083" s="1032"/>
      <c r="R1083" s="1032"/>
      <c r="S1083" s="1032"/>
      <c r="T1083" s="1032"/>
      <c r="U1083" s="1032"/>
      <c r="V1083" s="1032"/>
      <c r="W1083" s="1032"/>
      <c r="X1083" s="1032"/>
      <c r="Y1083" s="1032"/>
      <c r="Z1083" s="1032"/>
      <c r="AA1083" s="1032"/>
      <c r="AB1083" s="1032"/>
      <c r="AC1083" s="1032"/>
      <c r="AD1083" s="1032"/>
      <c r="AE1083" s="1032"/>
      <c r="AF1083" s="1032"/>
      <c r="AG1083" s="1032"/>
      <c r="AH1083" s="1032"/>
      <c r="AI1083" s="1032"/>
      <c r="AJ1083" s="1032"/>
      <c r="AK1083" s="1032"/>
      <c r="AL1083" s="1032"/>
      <c r="AM1083" s="1032"/>
      <c r="AN1083" s="80"/>
      <c r="AR1083" t="s">
        <v>467</v>
      </c>
    </row>
    <row r="1084" spans="3:44" outlineLevel="1">
      <c r="C1084" s="97" t="str">
        <f t="shared" si="27"/>
        <v>○</v>
      </c>
      <c r="E1084" s="80"/>
      <c r="F1084" s="100"/>
      <c r="G1084" s="100"/>
      <c r="H1084" s="100"/>
      <c r="I1084" s="100"/>
      <c r="J1084" s="100"/>
      <c r="K1084" s="100"/>
      <c r="L1084" s="1033" t="s">
        <v>320</v>
      </c>
      <c r="M1084" s="1033"/>
      <c r="N1084" s="1033"/>
      <c r="O1084" s="1033"/>
      <c r="P1084" s="1033"/>
      <c r="Q1084" s="1033"/>
      <c r="R1084" s="1033"/>
      <c r="S1084" s="1033"/>
      <c r="T1084" s="1033"/>
      <c r="U1084" s="1033"/>
      <c r="V1084" s="1033"/>
      <c r="W1084" s="1033"/>
      <c r="X1084" s="1033"/>
      <c r="Y1084" s="1033"/>
      <c r="Z1084" s="1033"/>
      <c r="AA1084" s="1033"/>
      <c r="AB1084" s="1033"/>
      <c r="AC1084" s="1033"/>
      <c r="AD1084" s="1033"/>
      <c r="AE1084" s="1033"/>
      <c r="AF1084" s="1033"/>
      <c r="AG1084" s="1033"/>
      <c r="AH1084" s="1033"/>
      <c r="AI1084" s="1033"/>
      <c r="AJ1084" s="1033"/>
      <c r="AK1084" s="1033"/>
      <c r="AL1084" s="1033"/>
      <c r="AM1084" s="1033"/>
      <c r="AN1084" s="80"/>
    </row>
    <row r="1085" spans="3:44" outlineLevel="1">
      <c r="C1085" s="97" t="str">
        <f t="shared" si="27"/>
        <v>○</v>
      </c>
      <c r="E1085" s="80"/>
      <c r="F1085" s="101"/>
      <c r="G1085" s="102" t="s">
        <v>282</v>
      </c>
      <c r="H1085" s="103"/>
      <c r="I1085" s="103"/>
      <c r="J1085" s="103"/>
      <c r="K1085" s="103"/>
      <c r="L1085" s="103"/>
      <c r="M1085" s="103"/>
      <c r="N1085" s="103"/>
      <c r="O1085" s="103"/>
      <c r="P1085" s="103"/>
      <c r="Q1085" s="103"/>
      <c r="R1085" s="103"/>
      <c r="S1085" s="103"/>
      <c r="T1085" s="103"/>
      <c r="U1085" s="103"/>
      <c r="V1085" s="103"/>
      <c r="W1085" s="103"/>
      <c r="X1085" s="103"/>
      <c r="Y1085" s="103"/>
      <c r="Z1085" s="103"/>
      <c r="AA1085" s="103"/>
      <c r="AB1085" s="103"/>
      <c r="AC1085" s="103"/>
      <c r="AD1085" s="103"/>
      <c r="AE1085" s="103"/>
      <c r="AF1085" s="103"/>
      <c r="AG1085" s="103"/>
      <c r="AH1085" s="103"/>
      <c r="AI1085" s="103"/>
      <c r="AJ1085" s="103"/>
      <c r="AK1085" s="103"/>
      <c r="AL1085" s="103"/>
      <c r="AM1085" s="104"/>
      <c r="AN1085" s="80"/>
    </row>
    <row r="1086" spans="3:44" outlineLevel="1">
      <c r="C1086" s="97" t="str">
        <f t="shared" si="27"/>
        <v>○</v>
      </c>
      <c r="E1086" s="80"/>
      <c r="F1086" s="105"/>
      <c r="G1086" s="80"/>
      <c r="H1086" s="1021" t="s">
        <v>424</v>
      </c>
      <c r="I1086" s="1021"/>
      <c r="J1086" s="1021"/>
      <c r="K1086" s="1021"/>
      <c r="L1086" s="1021"/>
      <c r="M1086" s="1021"/>
      <c r="N1086" s="1021"/>
      <c r="O1086" s="1021"/>
      <c r="P1086" s="1021"/>
      <c r="Q1086" s="1021"/>
      <c r="R1086" s="1021"/>
      <c r="S1086" s="1021"/>
      <c r="T1086" s="1021"/>
      <c r="U1086" s="1021"/>
      <c r="V1086" s="1021"/>
      <c r="W1086" s="1021"/>
      <c r="X1086" s="1021"/>
      <c r="Y1086" s="1021"/>
      <c r="Z1086" s="1021"/>
      <c r="AA1086" s="1021"/>
      <c r="AB1086" s="1021"/>
      <c r="AC1086" s="1021"/>
      <c r="AD1086" s="1021"/>
      <c r="AE1086" s="1021"/>
      <c r="AF1086" s="1021"/>
      <c r="AG1086" s="1021"/>
      <c r="AH1086" s="1021"/>
      <c r="AI1086" s="1021"/>
      <c r="AJ1086" s="1021"/>
      <c r="AK1086" s="1021"/>
      <c r="AL1086" s="1021"/>
      <c r="AM1086" s="106"/>
      <c r="AN1086" s="80"/>
    </row>
    <row r="1087" spans="3:44" outlineLevel="1">
      <c r="C1087" s="97" t="str">
        <f t="shared" si="27"/>
        <v>○</v>
      </c>
      <c r="E1087" s="80"/>
      <c r="F1087" s="105"/>
      <c r="G1087" s="112"/>
      <c r="H1087" s="1021"/>
      <c r="I1087" s="1021"/>
      <c r="J1087" s="1021"/>
      <c r="K1087" s="1021"/>
      <c r="L1087" s="1021"/>
      <c r="M1087" s="1021"/>
      <c r="N1087" s="1021"/>
      <c r="O1087" s="1021"/>
      <c r="P1087" s="1021"/>
      <c r="Q1087" s="1021"/>
      <c r="R1087" s="1021"/>
      <c r="S1087" s="1021"/>
      <c r="T1087" s="1021"/>
      <c r="U1087" s="1021"/>
      <c r="V1087" s="1021"/>
      <c r="W1087" s="1021"/>
      <c r="X1087" s="1021"/>
      <c r="Y1087" s="1021"/>
      <c r="Z1087" s="1021"/>
      <c r="AA1087" s="1021"/>
      <c r="AB1087" s="1021"/>
      <c r="AC1087" s="1021"/>
      <c r="AD1087" s="1021"/>
      <c r="AE1087" s="1021"/>
      <c r="AF1087" s="1021"/>
      <c r="AG1087" s="1021"/>
      <c r="AH1087" s="1021"/>
      <c r="AI1087" s="1021"/>
      <c r="AJ1087" s="1021"/>
      <c r="AK1087" s="1021"/>
      <c r="AL1087" s="1021"/>
      <c r="AM1087" s="106"/>
      <c r="AN1087" s="80"/>
    </row>
    <row r="1088" spans="3:44" outlineLevel="1">
      <c r="C1088" s="97" t="str">
        <f t="shared" si="27"/>
        <v>○</v>
      </c>
      <c r="E1088" s="80"/>
      <c r="F1088" s="105"/>
      <c r="G1088" s="112"/>
      <c r="H1088" s="1021"/>
      <c r="I1088" s="1021"/>
      <c r="J1088" s="1021"/>
      <c r="K1088" s="1021"/>
      <c r="L1088" s="1021"/>
      <c r="M1088" s="1021"/>
      <c r="N1088" s="1021"/>
      <c r="O1088" s="1021"/>
      <c r="P1088" s="1021"/>
      <c r="Q1088" s="1021"/>
      <c r="R1088" s="1021"/>
      <c r="S1088" s="1021"/>
      <c r="T1088" s="1021"/>
      <c r="U1088" s="1021"/>
      <c r="V1088" s="1021"/>
      <c r="W1088" s="1021"/>
      <c r="X1088" s="1021"/>
      <c r="Y1088" s="1021"/>
      <c r="Z1088" s="1021"/>
      <c r="AA1088" s="1021"/>
      <c r="AB1088" s="1021"/>
      <c r="AC1088" s="1021"/>
      <c r="AD1088" s="1021"/>
      <c r="AE1088" s="1021"/>
      <c r="AF1088" s="1021"/>
      <c r="AG1088" s="1021"/>
      <c r="AH1088" s="1021"/>
      <c r="AI1088" s="1021"/>
      <c r="AJ1088" s="1021"/>
      <c r="AK1088" s="1021"/>
      <c r="AL1088" s="1021"/>
      <c r="AM1088" s="106"/>
      <c r="AN1088" s="80"/>
    </row>
    <row r="1089" spans="3:44" outlineLevel="1">
      <c r="C1089" s="97" t="str">
        <f t="shared" si="27"/>
        <v>○</v>
      </c>
      <c r="E1089" s="80"/>
      <c r="F1089" s="105"/>
      <c r="G1089" s="80"/>
      <c r="H1089" s="88"/>
      <c r="I1089" s="88"/>
      <c r="J1089" s="88"/>
      <c r="K1089" s="88"/>
      <c r="L1089" s="88"/>
      <c r="M1089" s="88"/>
      <c r="N1089" s="88"/>
      <c r="O1089" s="88"/>
      <c r="P1089" s="88"/>
      <c r="Q1089" s="88"/>
      <c r="R1089" s="88"/>
      <c r="S1089" s="88"/>
      <c r="T1089" s="88"/>
      <c r="U1089" s="88"/>
      <c r="V1089" s="88"/>
      <c r="W1089" s="88"/>
      <c r="X1089" s="88"/>
      <c r="Y1089" s="88"/>
      <c r="Z1089" s="88"/>
      <c r="AA1089" s="88"/>
      <c r="AB1089" s="88"/>
      <c r="AC1089" s="88"/>
      <c r="AD1089" s="88"/>
      <c r="AE1089" s="88"/>
      <c r="AF1089" s="88"/>
      <c r="AG1089" s="88"/>
      <c r="AH1089" s="88"/>
      <c r="AI1089" s="88"/>
      <c r="AJ1089" s="88"/>
      <c r="AK1089" s="88"/>
      <c r="AL1089" s="88"/>
      <c r="AM1089" s="106"/>
      <c r="AN1089" s="80"/>
    </row>
    <row r="1090" spans="3:44" outlineLevel="1">
      <c r="C1090" s="97" t="str">
        <f t="shared" si="27"/>
        <v>○</v>
      </c>
      <c r="E1090" s="80"/>
      <c r="F1090" s="105"/>
      <c r="G1090" s="33" t="s">
        <v>321</v>
      </c>
      <c r="H1090" s="112"/>
      <c r="I1090" s="112"/>
      <c r="J1090" s="112"/>
      <c r="K1090" s="112"/>
      <c r="L1090" s="112"/>
      <c r="M1090" s="112"/>
      <c r="N1090" s="112"/>
      <c r="O1090" s="112"/>
      <c r="P1090" s="112"/>
      <c r="Q1090" s="112"/>
      <c r="R1090" s="112"/>
      <c r="S1090" s="112"/>
      <c r="T1090" s="112"/>
      <c r="U1090" s="112"/>
      <c r="V1090" s="112"/>
      <c r="W1090" s="112"/>
      <c r="X1090" s="112"/>
      <c r="Y1090" s="112"/>
      <c r="Z1090" s="112"/>
      <c r="AA1090" s="112"/>
      <c r="AB1090" s="112"/>
      <c r="AC1090" s="112"/>
      <c r="AD1090" s="112"/>
      <c r="AE1090" s="112"/>
      <c r="AF1090" s="112"/>
      <c r="AG1090" s="112"/>
      <c r="AH1090" s="112"/>
      <c r="AI1090" s="112"/>
      <c r="AJ1090" s="112"/>
      <c r="AK1090" s="112"/>
      <c r="AL1090" s="112"/>
      <c r="AM1090" s="106"/>
      <c r="AN1090" s="80"/>
    </row>
    <row r="1091" spans="3:44" outlineLevel="1">
      <c r="C1091" s="97" t="str">
        <f t="shared" si="27"/>
        <v>○</v>
      </c>
      <c r="E1091" s="80"/>
      <c r="F1091" s="105"/>
      <c r="G1091" s="33"/>
      <c r="H1091" s="124" t="s">
        <v>406</v>
      </c>
      <c r="I1091" s="113"/>
      <c r="J1091" s="113"/>
      <c r="K1091" s="113"/>
      <c r="L1091" s="113"/>
      <c r="M1091" s="113"/>
      <c r="N1091" s="113"/>
      <c r="O1091" s="113"/>
      <c r="P1091" s="113"/>
      <c r="Q1091" s="113"/>
      <c r="R1091" s="113"/>
      <c r="S1091" s="113"/>
      <c r="T1091" s="113"/>
      <c r="U1091" s="113"/>
      <c r="V1091" s="113"/>
      <c r="W1091" s="113"/>
      <c r="X1091" s="113"/>
      <c r="Y1091" s="113"/>
      <c r="Z1091" s="113"/>
      <c r="AA1091" s="113"/>
      <c r="AB1091" s="113"/>
      <c r="AC1091" s="113"/>
      <c r="AD1091" s="113"/>
      <c r="AE1091" s="113"/>
      <c r="AF1091" s="113"/>
      <c r="AG1091" s="113"/>
      <c r="AH1091" s="113"/>
      <c r="AI1091" s="113"/>
      <c r="AJ1091" s="113"/>
      <c r="AK1091" s="113"/>
      <c r="AL1091" s="114"/>
      <c r="AM1091" s="106"/>
      <c r="AN1091" s="80"/>
    </row>
    <row r="1092" spans="3:44" outlineLevel="1">
      <c r="C1092" s="97" t="str">
        <f t="shared" si="27"/>
        <v>○</v>
      </c>
      <c r="E1092" s="80"/>
      <c r="F1092" s="105"/>
      <c r="G1092" s="112"/>
      <c r="H1092" s="105"/>
      <c r="I1092" s="128" t="s">
        <v>425</v>
      </c>
      <c r="J1092" s="152"/>
      <c r="K1092" s="152"/>
      <c r="L1092" s="152"/>
      <c r="M1092" s="152"/>
      <c r="N1092" s="152"/>
      <c r="O1092" s="152"/>
      <c r="P1092" s="152"/>
      <c r="Q1092" s="152"/>
      <c r="R1092" s="152"/>
      <c r="S1092" s="152"/>
      <c r="T1092" s="152"/>
      <c r="U1092" s="152"/>
      <c r="V1092" s="152"/>
      <c r="W1092" s="152"/>
      <c r="X1092" s="152"/>
      <c r="Y1092" s="152"/>
      <c r="Z1092" s="152"/>
      <c r="AA1092" s="152"/>
      <c r="AB1092" s="152"/>
      <c r="AC1092" s="152"/>
      <c r="AD1092" s="152"/>
      <c r="AE1092" s="152"/>
      <c r="AF1092" s="152"/>
      <c r="AG1092" s="152"/>
      <c r="AH1092" s="152"/>
      <c r="AI1092" s="152"/>
      <c r="AJ1092" s="152"/>
      <c r="AK1092" s="152"/>
      <c r="AL1092" s="153"/>
      <c r="AM1092" s="106"/>
      <c r="AN1092" s="80"/>
    </row>
    <row r="1093" spans="3:44" outlineLevel="1">
      <c r="C1093" s="97" t="str">
        <f t="shared" si="27"/>
        <v>○</v>
      </c>
      <c r="E1093" s="80"/>
      <c r="F1093" s="105"/>
      <c r="G1093" s="112"/>
      <c r="H1093" s="125"/>
      <c r="I1093" s="1034" t="s">
        <v>1139</v>
      </c>
      <c r="J1093" s="1034"/>
      <c r="K1093" s="1034"/>
      <c r="L1093" s="1035">
        <f>①入力票!AS8</f>
        <v>8</v>
      </c>
      <c r="M1093" s="1035"/>
      <c r="N1093" s="1036" t="s">
        <v>5</v>
      </c>
      <c r="O1093" s="1036"/>
      <c r="P1093" s="1037" t="s">
        <v>1037</v>
      </c>
      <c r="Q1093" s="1038"/>
      <c r="R1093" s="1038"/>
      <c r="S1093" s="1038"/>
      <c r="T1093" s="1071" t="s">
        <v>325</v>
      </c>
      <c r="U1093" s="1071"/>
      <c r="V1093" s="1072" t="str">
        <f>CONCATENATE("令和",①入力票!D8,"年",①入力票!F8,"月",①入力票!H8-1,"日")</f>
        <v>令和8年8月27日</v>
      </c>
      <c r="W1093" s="1072"/>
      <c r="X1093" s="1072"/>
      <c r="Y1093" s="1072"/>
      <c r="Z1093" s="1072"/>
      <c r="AA1093" s="1072"/>
      <c r="AB1093" s="1072"/>
      <c r="AC1093" s="1072"/>
      <c r="AD1093" s="142"/>
      <c r="AE1093" s="142"/>
      <c r="AF1093" s="142"/>
      <c r="AG1093" s="142"/>
      <c r="AH1093" s="142"/>
      <c r="AI1093" s="152"/>
      <c r="AJ1093" s="152"/>
      <c r="AK1093" s="152"/>
      <c r="AL1093" s="153"/>
      <c r="AM1093" s="106"/>
      <c r="AN1093" s="80"/>
      <c r="AR1093" t="s">
        <v>464</v>
      </c>
    </row>
    <row r="1094" spans="3:44" outlineLevel="1">
      <c r="C1094" s="97" t="str">
        <f t="shared" si="27"/>
        <v>○</v>
      </c>
      <c r="E1094" s="80"/>
      <c r="F1094" s="105"/>
      <c r="G1094" s="112"/>
      <c r="H1094" s="125"/>
      <c r="I1094" s="141" t="str">
        <f>IF(Q1093="時点","で加入していること。","までの間に加入していること。")</f>
        <v>までの間に加入していること。</v>
      </c>
      <c r="J1094" s="152"/>
      <c r="K1094" s="152"/>
      <c r="L1094" s="152"/>
      <c r="M1094" s="152"/>
      <c r="N1094" s="152"/>
      <c r="O1094" s="152"/>
      <c r="P1094" s="152"/>
      <c r="Q1094" s="152"/>
      <c r="R1094" s="152"/>
      <c r="S1094" s="152"/>
      <c r="T1094" s="152"/>
      <c r="U1094" s="152"/>
      <c r="V1094" s="152"/>
      <c r="W1094" s="152"/>
      <c r="X1094" s="152"/>
      <c r="Y1094" s="152"/>
      <c r="Z1094" s="152"/>
      <c r="AA1094" s="152"/>
      <c r="AB1094" s="152"/>
      <c r="AC1094" s="152"/>
      <c r="AD1094" s="152"/>
      <c r="AE1094" s="152"/>
      <c r="AF1094" s="152"/>
      <c r="AG1094" s="152"/>
      <c r="AH1094" s="152"/>
      <c r="AI1094" s="152"/>
      <c r="AJ1094" s="152"/>
      <c r="AK1094" s="152"/>
      <c r="AL1094" s="153"/>
      <c r="AM1094" s="106"/>
      <c r="AN1094" s="80"/>
    </row>
    <row r="1095" spans="3:44" outlineLevel="1">
      <c r="C1095" s="97" t="str">
        <f t="shared" si="27"/>
        <v>○</v>
      </c>
      <c r="E1095" s="80"/>
      <c r="F1095" s="105"/>
      <c r="G1095" s="112"/>
      <c r="H1095" s="131"/>
      <c r="I1095" s="144"/>
      <c r="J1095" s="144"/>
      <c r="K1095" s="144"/>
      <c r="L1095" s="144"/>
      <c r="M1095" s="144"/>
      <c r="N1095" s="144"/>
      <c r="O1095" s="144"/>
      <c r="P1095" s="144"/>
      <c r="Q1095" s="144"/>
      <c r="R1095" s="144"/>
      <c r="S1095" s="144"/>
      <c r="T1095" s="144"/>
      <c r="U1095" s="144"/>
      <c r="V1095" s="144"/>
      <c r="W1095" s="144"/>
      <c r="X1095" s="144"/>
      <c r="Y1095" s="144"/>
      <c r="Z1095" s="144"/>
      <c r="AA1095" s="144"/>
      <c r="AB1095" s="144"/>
      <c r="AC1095" s="144"/>
      <c r="AD1095" s="144"/>
      <c r="AE1095" s="144"/>
      <c r="AF1095" s="144"/>
      <c r="AG1095" s="144"/>
      <c r="AH1095" s="144"/>
      <c r="AI1095" s="144"/>
      <c r="AJ1095" s="144"/>
      <c r="AK1095" s="144"/>
      <c r="AL1095" s="145"/>
      <c r="AM1095" s="106"/>
      <c r="AN1095" s="80"/>
    </row>
    <row r="1096" spans="3:44" outlineLevel="1">
      <c r="C1096" s="97" t="str">
        <f t="shared" si="27"/>
        <v>○</v>
      </c>
      <c r="E1096" s="80"/>
      <c r="F1096" s="105"/>
      <c r="G1096" s="80"/>
      <c r="H1096" s="88"/>
      <c r="I1096" s="88"/>
      <c r="J1096" s="88"/>
      <c r="K1096" s="88"/>
      <c r="L1096" s="88"/>
      <c r="M1096" s="88"/>
      <c r="N1096" s="88"/>
      <c r="O1096" s="88"/>
      <c r="P1096" s="88"/>
      <c r="Q1096" s="88"/>
      <c r="R1096" s="88"/>
      <c r="S1096" s="88"/>
      <c r="T1096" s="88"/>
      <c r="U1096" s="88"/>
      <c r="V1096" s="88"/>
      <c r="W1096" s="88"/>
      <c r="X1096" s="88"/>
      <c r="Y1096" s="88"/>
      <c r="Z1096" s="88"/>
      <c r="AA1096" s="88"/>
      <c r="AB1096" s="88"/>
      <c r="AC1096" s="88"/>
      <c r="AD1096" s="88"/>
      <c r="AE1096" s="88"/>
      <c r="AF1096" s="88"/>
      <c r="AG1096" s="88"/>
      <c r="AH1096" s="88"/>
      <c r="AI1096" s="88"/>
      <c r="AJ1096" s="88"/>
      <c r="AK1096" s="88"/>
      <c r="AL1096" s="88"/>
      <c r="AM1096" s="106"/>
      <c r="AN1096" s="80"/>
    </row>
    <row r="1097" spans="3:44" outlineLevel="1">
      <c r="C1097" s="97" t="str">
        <f t="shared" si="27"/>
        <v>○</v>
      </c>
      <c r="E1097" s="80"/>
      <c r="F1097" s="105"/>
      <c r="G1097" s="33" t="s">
        <v>285</v>
      </c>
      <c r="H1097" s="112"/>
      <c r="I1097" s="112"/>
      <c r="J1097" s="112"/>
      <c r="K1097" s="112"/>
      <c r="L1097" s="112"/>
      <c r="M1097" s="112"/>
      <c r="N1097" s="112"/>
      <c r="O1097" s="112"/>
      <c r="P1097" s="112"/>
      <c r="Q1097" s="112"/>
      <c r="R1097" s="112"/>
      <c r="S1097" s="112"/>
      <c r="T1097" s="112"/>
      <c r="U1097" s="112"/>
      <c r="V1097" s="112"/>
      <c r="W1097" s="112"/>
      <c r="X1097" s="112"/>
      <c r="Y1097" s="112"/>
      <c r="Z1097" s="112"/>
      <c r="AA1097" s="112"/>
      <c r="AB1097" s="112"/>
      <c r="AC1097" s="112"/>
      <c r="AD1097" s="112"/>
      <c r="AE1097" s="112"/>
      <c r="AF1097" s="112"/>
      <c r="AG1097" s="112"/>
      <c r="AH1097" s="112"/>
      <c r="AI1097" s="112"/>
      <c r="AJ1097" s="112"/>
      <c r="AK1097" s="112"/>
      <c r="AL1097" s="112"/>
      <c r="AM1097" s="106"/>
      <c r="AN1097" s="80"/>
    </row>
    <row r="1098" spans="3:44" outlineLevel="1">
      <c r="C1098" s="97" t="str">
        <f t="shared" si="27"/>
        <v>○</v>
      </c>
      <c r="E1098" s="80"/>
      <c r="F1098" s="105"/>
      <c r="G1098" s="112"/>
      <c r="H1098" s="1017" t="s">
        <v>426</v>
      </c>
      <c r="I1098" s="1018"/>
      <c r="J1098" s="1018"/>
      <c r="K1098" s="1018"/>
      <c r="L1098" s="1018"/>
      <c r="M1098" s="1018"/>
      <c r="N1098" s="1018"/>
      <c r="O1098" s="1018"/>
      <c r="P1098" s="1018"/>
      <c r="Q1098" s="1018"/>
      <c r="R1098" s="1018"/>
      <c r="S1098" s="1018"/>
      <c r="T1098" s="1018"/>
      <c r="U1098" s="1018"/>
      <c r="V1098" s="1018"/>
      <c r="W1098" s="1018"/>
      <c r="X1098" s="1018"/>
      <c r="Y1098" s="1018"/>
      <c r="Z1098" s="1018"/>
      <c r="AA1098" s="1018"/>
      <c r="AB1098" s="1018"/>
      <c r="AC1098" s="1018"/>
      <c r="AD1098" s="1018"/>
      <c r="AE1098" s="1018"/>
      <c r="AF1098" s="1018"/>
      <c r="AG1098" s="1018"/>
      <c r="AH1098" s="1018"/>
      <c r="AI1098" s="1018"/>
      <c r="AJ1098" s="1018"/>
      <c r="AK1098" s="1018"/>
      <c r="AL1098" s="1019"/>
      <c r="AM1098" s="106"/>
      <c r="AN1098" s="80"/>
    </row>
    <row r="1099" spans="3:44" outlineLevel="1">
      <c r="C1099" s="97" t="str">
        <f t="shared" si="27"/>
        <v>○</v>
      </c>
      <c r="E1099" s="80"/>
      <c r="F1099" s="105"/>
      <c r="G1099" s="112"/>
      <c r="H1099" s="1020"/>
      <c r="I1099" s="1021"/>
      <c r="J1099" s="1021"/>
      <c r="K1099" s="1021"/>
      <c r="L1099" s="1021"/>
      <c r="M1099" s="1021"/>
      <c r="N1099" s="1021"/>
      <c r="O1099" s="1021"/>
      <c r="P1099" s="1021"/>
      <c r="Q1099" s="1021"/>
      <c r="R1099" s="1021"/>
      <c r="S1099" s="1021"/>
      <c r="T1099" s="1021"/>
      <c r="U1099" s="1021"/>
      <c r="V1099" s="1021"/>
      <c r="W1099" s="1021"/>
      <c r="X1099" s="1021"/>
      <c r="Y1099" s="1021"/>
      <c r="Z1099" s="1021"/>
      <c r="AA1099" s="1021"/>
      <c r="AB1099" s="1021"/>
      <c r="AC1099" s="1021"/>
      <c r="AD1099" s="1021"/>
      <c r="AE1099" s="1021"/>
      <c r="AF1099" s="1021"/>
      <c r="AG1099" s="1021"/>
      <c r="AH1099" s="1021"/>
      <c r="AI1099" s="1021"/>
      <c r="AJ1099" s="1021"/>
      <c r="AK1099" s="1021"/>
      <c r="AL1099" s="1022"/>
      <c r="AM1099" s="106"/>
      <c r="AN1099" s="80"/>
    </row>
    <row r="1100" spans="3:44" outlineLevel="1">
      <c r="C1100" s="97" t="str">
        <f t="shared" si="27"/>
        <v>○</v>
      </c>
      <c r="E1100" s="80"/>
      <c r="F1100" s="105"/>
      <c r="G1100" s="112"/>
      <c r="H1100" s="1020"/>
      <c r="I1100" s="1021"/>
      <c r="J1100" s="1021"/>
      <c r="K1100" s="1021"/>
      <c r="L1100" s="1021"/>
      <c r="M1100" s="1021"/>
      <c r="N1100" s="1021"/>
      <c r="O1100" s="1021"/>
      <c r="P1100" s="1021"/>
      <c r="Q1100" s="1021"/>
      <c r="R1100" s="1021"/>
      <c r="S1100" s="1021"/>
      <c r="T1100" s="1021"/>
      <c r="U1100" s="1021"/>
      <c r="V1100" s="1021"/>
      <c r="W1100" s="1021"/>
      <c r="X1100" s="1021"/>
      <c r="Y1100" s="1021"/>
      <c r="Z1100" s="1021"/>
      <c r="AA1100" s="1021"/>
      <c r="AB1100" s="1021"/>
      <c r="AC1100" s="1021"/>
      <c r="AD1100" s="1021"/>
      <c r="AE1100" s="1021"/>
      <c r="AF1100" s="1021"/>
      <c r="AG1100" s="1021"/>
      <c r="AH1100" s="1021"/>
      <c r="AI1100" s="1021"/>
      <c r="AJ1100" s="1021"/>
      <c r="AK1100" s="1021"/>
      <c r="AL1100" s="1022"/>
      <c r="AM1100" s="106"/>
      <c r="AN1100" s="80"/>
    </row>
    <row r="1101" spans="3:44" outlineLevel="1">
      <c r="C1101" s="97" t="str">
        <f t="shared" si="27"/>
        <v>○</v>
      </c>
      <c r="E1101" s="80"/>
      <c r="F1101" s="105"/>
      <c r="G1101" s="112"/>
      <c r="H1101" s="1020"/>
      <c r="I1101" s="1021"/>
      <c r="J1101" s="1021"/>
      <c r="K1101" s="1021"/>
      <c r="L1101" s="1021"/>
      <c r="M1101" s="1021"/>
      <c r="N1101" s="1021"/>
      <c r="O1101" s="1021"/>
      <c r="P1101" s="1021"/>
      <c r="Q1101" s="1021"/>
      <c r="R1101" s="1021"/>
      <c r="S1101" s="1021"/>
      <c r="T1101" s="1021"/>
      <c r="U1101" s="1021"/>
      <c r="V1101" s="1021"/>
      <c r="W1101" s="1021"/>
      <c r="X1101" s="1021"/>
      <c r="Y1101" s="1021"/>
      <c r="Z1101" s="1021"/>
      <c r="AA1101" s="1021"/>
      <c r="AB1101" s="1021"/>
      <c r="AC1101" s="1021"/>
      <c r="AD1101" s="1021"/>
      <c r="AE1101" s="1021"/>
      <c r="AF1101" s="1021"/>
      <c r="AG1101" s="1021"/>
      <c r="AH1101" s="1021"/>
      <c r="AI1101" s="1021"/>
      <c r="AJ1101" s="1021"/>
      <c r="AK1101" s="1021"/>
      <c r="AL1101" s="1022"/>
      <c r="AM1101" s="106"/>
      <c r="AN1101" s="80"/>
    </row>
    <row r="1102" spans="3:44" outlineLevel="1">
      <c r="C1102" s="97" t="str">
        <f t="shared" si="27"/>
        <v>○</v>
      </c>
      <c r="E1102" s="80"/>
      <c r="F1102" s="105"/>
      <c r="G1102" s="112"/>
      <c r="H1102" s="1020"/>
      <c r="I1102" s="1021"/>
      <c r="J1102" s="1021"/>
      <c r="K1102" s="1021"/>
      <c r="L1102" s="1021"/>
      <c r="M1102" s="1021"/>
      <c r="N1102" s="1021"/>
      <c r="O1102" s="1021"/>
      <c r="P1102" s="1021"/>
      <c r="Q1102" s="1021"/>
      <c r="R1102" s="1021"/>
      <c r="S1102" s="1021"/>
      <c r="T1102" s="1021"/>
      <c r="U1102" s="1021"/>
      <c r="V1102" s="1021"/>
      <c r="W1102" s="1021"/>
      <c r="X1102" s="1021"/>
      <c r="Y1102" s="1021"/>
      <c r="Z1102" s="1021"/>
      <c r="AA1102" s="1021"/>
      <c r="AB1102" s="1021"/>
      <c r="AC1102" s="1021"/>
      <c r="AD1102" s="1021"/>
      <c r="AE1102" s="1021"/>
      <c r="AF1102" s="1021"/>
      <c r="AG1102" s="1021"/>
      <c r="AH1102" s="1021"/>
      <c r="AI1102" s="1021"/>
      <c r="AJ1102" s="1021"/>
      <c r="AK1102" s="1021"/>
      <c r="AL1102" s="1022"/>
      <c r="AM1102" s="106"/>
      <c r="AN1102" s="80"/>
    </row>
    <row r="1103" spans="3:44" outlineLevel="1">
      <c r="C1103" s="97" t="str">
        <f t="shared" si="27"/>
        <v>○</v>
      </c>
      <c r="E1103" s="80"/>
      <c r="F1103" s="105"/>
      <c r="G1103" s="112"/>
      <c r="H1103" s="1020"/>
      <c r="I1103" s="1021"/>
      <c r="J1103" s="1021"/>
      <c r="K1103" s="1021"/>
      <c r="L1103" s="1021"/>
      <c r="M1103" s="1021"/>
      <c r="N1103" s="1021"/>
      <c r="O1103" s="1021"/>
      <c r="P1103" s="1021"/>
      <c r="Q1103" s="1021"/>
      <c r="R1103" s="1021"/>
      <c r="S1103" s="1021"/>
      <c r="T1103" s="1021"/>
      <c r="U1103" s="1021"/>
      <c r="V1103" s="1021"/>
      <c r="W1103" s="1021"/>
      <c r="X1103" s="1021"/>
      <c r="Y1103" s="1021"/>
      <c r="Z1103" s="1021"/>
      <c r="AA1103" s="1021"/>
      <c r="AB1103" s="1021"/>
      <c r="AC1103" s="1021"/>
      <c r="AD1103" s="1021"/>
      <c r="AE1103" s="1021"/>
      <c r="AF1103" s="1021"/>
      <c r="AG1103" s="1021"/>
      <c r="AH1103" s="1021"/>
      <c r="AI1103" s="1021"/>
      <c r="AJ1103" s="1021"/>
      <c r="AK1103" s="1021"/>
      <c r="AL1103" s="1022"/>
      <c r="AM1103" s="106"/>
      <c r="AN1103" s="80"/>
    </row>
    <row r="1104" spans="3:44" outlineLevel="1">
      <c r="C1104" s="97" t="str">
        <f t="shared" si="27"/>
        <v>○</v>
      </c>
      <c r="E1104" s="80"/>
      <c r="F1104" s="105"/>
      <c r="G1104" s="112"/>
      <c r="H1104" s="1020"/>
      <c r="I1104" s="1021"/>
      <c r="J1104" s="1021"/>
      <c r="K1104" s="1021"/>
      <c r="L1104" s="1021"/>
      <c r="M1104" s="1021"/>
      <c r="N1104" s="1021"/>
      <c r="O1104" s="1021"/>
      <c r="P1104" s="1021"/>
      <c r="Q1104" s="1021"/>
      <c r="R1104" s="1021"/>
      <c r="S1104" s="1021"/>
      <c r="T1104" s="1021"/>
      <c r="U1104" s="1021"/>
      <c r="V1104" s="1021"/>
      <c r="W1104" s="1021"/>
      <c r="X1104" s="1021"/>
      <c r="Y1104" s="1021"/>
      <c r="Z1104" s="1021"/>
      <c r="AA1104" s="1021"/>
      <c r="AB1104" s="1021"/>
      <c r="AC1104" s="1021"/>
      <c r="AD1104" s="1021"/>
      <c r="AE1104" s="1021"/>
      <c r="AF1104" s="1021"/>
      <c r="AG1104" s="1021"/>
      <c r="AH1104" s="1021"/>
      <c r="AI1104" s="1021"/>
      <c r="AJ1104" s="1021"/>
      <c r="AK1104" s="1021"/>
      <c r="AL1104" s="1022"/>
      <c r="AM1104" s="106"/>
      <c r="AN1104" s="80"/>
    </row>
    <row r="1105" spans="3:40" outlineLevel="1">
      <c r="C1105" s="97" t="str">
        <f t="shared" si="27"/>
        <v>○</v>
      </c>
      <c r="E1105" s="80"/>
      <c r="F1105" s="105"/>
      <c r="G1105" s="112"/>
      <c r="H1105" s="1023"/>
      <c r="I1105" s="1024"/>
      <c r="J1105" s="1024"/>
      <c r="K1105" s="1024"/>
      <c r="L1105" s="1024"/>
      <c r="M1105" s="1024"/>
      <c r="N1105" s="1024"/>
      <c r="O1105" s="1024"/>
      <c r="P1105" s="1024"/>
      <c r="Q1105" s="1024"/>
      <c r="R1105" s="1024"/>
      <c r="S1105" s="1024"/>
      <c r="T1105" s="1024"/>
      <c r="U1105" s="1024"/>
      <c r="V1105" s="1024"/>
      <c r="W1105" s="1024"/>
      <c r="X1105" s="1024"/>
      <c r="Y1105" s="1024"/>
      <c r="Z1105" s="1024"/>
      <c r="AA1105" s="1024"/>
      <c r="AB1105" s="1024"/>
      <c r="AC1105" s="1024"/>
      <c r="AD1105" s="1024"/>
      <c r="AE1105" s="1024"/>
      <c r="AF1105" s="1024"/>
      <c r="AG1105" s="1024"/>
      <c r="AH1105" s="1024"/>
      <c r="AI1105" s="1024"/>
      <c r="AJ1105" s="1024"/>
      <c r="AK1105" s="1024"/>
      <c r="AL1105" s="1025"/>
      <c r="AM1105" s="106"/>
      <c r="AN1105" s="80"/>
    </row>
    <row r="1106" spans="3:40" outlineLevel="1">
      <c r="C1106" s="97" t="str">
        <f t="shared" si="27"/>
        <v>○</v>
      </c>
      <c r="E1106" s="80"/>
      <c r="F1106" s="105"/>
      <c r="G1106" s="88"/>
      <c r="H1106" s="88"/>
      <c r="I1106" s="88"/>
      <c r="J1106" s="88"/>
      <c r="K1106" s="88"/>
      <c r="L1106" s="88"/>
      <c r="M1106" s="88"/>
      <c r="N1106" s="88"/>
      <c r="O1106" s="88"/>
      <c r="P1106" s="88"/>
      <c r="Q1106" s="88"/>
      <c r="R1106" s="88"/>
      <c r="S1106" s="88"/>
      <c r="T1106" s="88"/>
      <c r="U1106" s="88"/>
      <c r="V1106" s="88"/>
      <c r="W1106" s="88"/>
      <c r="X1106" s="88"/>
      <c r="Y1106" s="88"/>
      <c r="Z1106" s="88"/>
      <c r="AA1106" s="88"/>
      <c r="AB1106" s="88"/>
      <c r="AC1106" s="88"/>
      <c r="AD1106" s="88"/>
      <c r="AE1106" s="88"/>
      <c r="AF1106" s="88"/>
      <c r="AG1106" s="88"/>
      <c r="AH1106" s="88"/>
      <c r="AI1106" s="88"/>
      <c r="AJ1106" s="88"/>
      <c r="AK1106" s="88"/>
      <c r="AL1106" s="88"/>
      <c r="AM1106" s="106"/>
      <c r="AN1106" s="80"/>
    </row>
    <row r="1107" spans="3:40" outlineLevel="1">
      <c r="C1107" s="97" t="str">
        <f t="shared" si="27"/>
        <v>○</v>
      </c>
      <c r="E1107" s="80"/>
      <c r="F1107" s="105"/>
      <c r="G1107" s="33" t="s">
        <v>287</v>
      </c>
      <c r="H1107" s="88"/>
      <c r="I1107" s="117"/>
      <c r="J1107" s="117"/>
      <c r="K1107" s="117"/>
      <c r="L1107" s="117"/>
      <c r="M1107" s="117"/>
      <c r="N1107" s="117"/>
      <c r="O1107" s="117"/>
      <c r="P1107" s="117"/>
      <c r="Q1107" s="117"/>
      <c r="R1107" s="117"/>
      <c r="S1107" s="117"/>
      <c r="T1107" s="117"/>
      <c r="U1107" s="117"/>
      <c r="V1107" s="117"/>
      <c r="W1107" s="117"/>
      <c r="X1107" s="117"/>
      <c r="Y1107" s="117"/>
      <c r="Z1107" s="117"/>
      <c r="AA1107" s="117"/>
      <c r="AB1107" s="117"/>
      <c r="AC1107" s="117"/>
      <c r="AD1107" s="117"/>
      <c r="AE1107" s="117"/>
      <c r="AF1107" s="117"/>
      <c r="AG1107" s="117"/>
      <c r="AH1107" s="117"/>
      <c r="AI1107" s="117"/>
      <c r="AJ1107" s="117"/>
      <c r="AK1107" s="117"/>
      <c r="AL1107" s="117"/>
      <c r="AM1107" s="106"/>
      <c r="AN1107" s="80"/>
    </row>
    <row r="1108" spans="3:40" outlineLevel="1">
      <c r="C1108" s="97" t="str">
        <f t="shared" si="27"/>
        <v>○</v>
      </c>
      <c r="E1108" s="80"/>
      <c r="F1108" s="105"/>
      <c r="G1108" s="33"/>
      <c r="H1108" s="124" t="s">
        <v>288</v>
      </c>
      <c r="I1108" s="113"/>
      <c r="J1108" s="113"/>
      <c r="K1108" s="113"/>
      <c r="L1108" s="113"/>
      <c r="M1108" s="113"/>
      <c r="N1108" s="113"/>
      <c r="O1108" s="113"/>
      <c r="P1108" s="113"/>
      <c r="Q1108" s="113"/>
      <c r="R1108" s="113"/>
      <c r="S1108" s="113"/>
      <c r="T1108" s="113"/>
      <c r="U1108" s="113"/>
      <c r="V1108" s="113"/>
      <c r="W1108" s="113"/>
      <c r="X1108" s="113"/>
      <c r="Y1108" s="113"/>
      <c r="Z1108" s="113"/>
      <c r="AA1108" s="113"/>
      <c r="AB1108" s="113"/>
      <c r="AC1108" s="113"/>
      <c r="AD1108" s="113"/>
      <c r="AE1108" s="113"/>
      <c r="AF1108" s="113"/>
      <c r="AG1108" s="113"/>
      <c r="AH1108" s="113"/>
      <c r="AI1108" s="113"/>
      <c r="AJ1108" s="113"/>
      <c r="AK1108" s="113"/>
      <c r="AL1108" s="114"/>
      <c r="AM1108" s="106"/>
      <c r="AN1108" s="80"/>
    </row>
    <row r="1109" spans="3:40" outlineLevel="1">
      <c r="C1109" s="97" t="str">
        <f t="shared" si="27"/>
        <v>○</v>
      </c>
      <c r="E1109" s="80"/>
      <c r="F1109" s="105"/>
      <c r="G1109" s="112"/>
      <c r="H1109" s="105"/>
      <c r="I1109" s="1021" t="s">
        <v>427</v>
      </c>
      <c r="J1109" s="1021"/>
      <c r="K1109" s="1021"/>
      <c r="L1109" s="1021"/>
      <c r="M1109" s="1021"/>
      <c r="N1109" s="1021"/>
      <c r="O1109" s="1021"/>
      <c r="P1109" s="1021"/>
      <c r="Q1109" s="1021"/>
      <c r="R1109" s="1021"/>
      <c r="S1109" s="1021"/>
      <c r="T1109" s="1021"/>
      <c r="U1109" s="1021"/>
      <c r="V1109" s="1021"/>
      <c r="W1109" s="1021"/>
      <c r="X1109" s="1021"/>
      <c r="Y1109" s="1021"/>
      <c r="Z1109" s="1021"/>
      <c r="AA1109" s="1021"/>
      <c r="AB1109" s="1021"/>
      <c r="AC1109" s="1021"/>
      <c r="AD1109" s="1021"/>
      <c r="AE1109" s="1021"/>
      <c r="AF1109" s="1021"/>
      <c r="AG1109" s="1021"/>
      <c r="AH1109" s="1021"/>
      <c r="AI1109" s="1021"/>
      <c r="AJ1109" s="1021"/>
      <c r="AK1109" s="1021"/>
      <c r="AL1109" s="1022"/>
      <c r="AM1109" s="106"/>
      <c r="AN1109" s="80"/>
    </row>
    <row r="1110" spans="3:40" outlineLevel="1">
      <c r="C1110" s="97" t="str">
        <f t="shared" si="27"/>
        <v>○</v>
      </c>
      <c r="E1110" s="80"/>
      <c r="F1110" s="105"/>
      <c r="G1110" s="112"/>
      <c r="H1110" s="125"/>
      <c r="I1110" s="1021"/>
      <c r="J1110" s="1021"/>
      <c r="K1110" s="1021"/>
      <c r="L1110" s="1021"/>
      <c r="M1110" s="1021"/>
      <c r="N1110" s="1021"/>
      <c r="O1110" s="1021"/>
      <c r="P1110" s="1021"/>
      <c r="Q1110" s="1021"/>
      <c r="R1110" s="1021"/>
      <c r="S1110" s="1021"/>
      <c r="T1110" s="1021"/>
      <c r="U1110" s="1021"/>
      <c r="V1110" s="1021"/>
      <c r="W1110" s="1021"/>
      <c r="X1110" s="1021"/>
      <c r="Y1110" s="1021"/>
      <c r="Z1110" s="1021"/>
      <c r="AA1110" s="1021"/>
      <c r="AB1110" s="1021"/>
      <c r="AC1110" s="1021"/>
      <c r="AD1110" s="1021"/>
      <c r="AE1110" s="1021"/>
      <c r="AF1110" s="1021"/>
      <c r="AG1110" s="1021"/>
      <c r="AH1110" s="1021"/>
      <c r="AI1110" s="1021"/>
      <c r="AJ1110" s="1021"/>
      <c r="AK1110" s="1021"/>
      <c r="AL1110" s="1022"/>
      <c r="AM1110" s="106"/>
      <c r="AN1110" s="80"/>
    </row>
    <row r="1111" spans="3:40" outlineLevel="1">
      <c r="C1111" s="97" t="str">
        <f t="shared" si="27"/>
        <v>○</v>
      </c>
      <c r="E1111" s="80"/>
      <c r="F1111" s="105"/>
      <c r="G1111" s="112"/>
      <c r="H1111" s="125"/>
      <c r="I1111" s="1021"/>
      <c r="J1111" s="1021"/>
      <c r="K1111" s="1021"/>
      <c r="L1111" s="1021"/>
      <c r="M1111" s="1021"/>
      <c r="N1111" s="1021"/>
      <c r="O1111" s="1021"/>
      <c r="P1111" s="1021"/>
      <c r="Q1111" s="1021"/>
      <c r="R1111" s="1021"/>
      <c r="S1111" s="1021"/>
      <c r="T1111" s="1021"/>
      <c r="U1111" s="1021"/>
      <c r="V1111" s="1021"/>
      <c r="W1111" s="1021"/>
      <c r="X1111" s="1021"/>
      <c r="Y1111" s="1021"/>
      <c r="Z1111" s="1021"/>
      <c r="AA1111" s="1021"/>
      <c r="AB1111" s="1021"/>
      <c r="AC1111" s="1021"/>
      <c r="AD1111" s="1021"/>
      <c r="AE1111" s="1021"/>
      <c r="AF1111" s="1021"/>
      <c r="AG1111" s="1021"/>
      <c r="AH1111" s="1021"/>
      <c r="AI1111" s="1021"/>
      <c r="AJ1111" s="1021"/>
      <c r="AK1111" s="1021"/>
      <c r="AL1111" s="1022"/>
      <c r="AM1111" s="106"/>
      <c r="AN1111" s="80"/>
    </row>
    <row r="1112" spans="3:40" outlineLevel="1">
      <c r="C1112" s="97" t="str">
        <f t="shared" si="27"/>
        <v>○</v>
      </c>
      <c r="E1112" s="80"/>
      <c r="F1112" s="105"/>
      <c r="G1112" s="88"/>
      <c r="H1112" s="126" t="s">
        <v>289</v>
      </c>
      <c r="I1112" s="111"/>
      <c r="J1112" s="111"/>
      <c r="K1112" s="111"/>
      <c r="L1112" s="111"/>
      <c r="M1112" s="111"/>
      <c r="N1112" s="111"/>
      <c r="O1112" s="111"/>
      <c r="P1112" s="111"/>
      <c r="Q1112" s="111"/>
      <c r="R1112" s="111"/>
      <c r="S1112" s="111"/>
      <c r="T1112" s="111"/>
      <c r="U1112" s="111"/>
      <c r="V1112" s="111"/>
      <c r="W1112" s="111"/>
      <c r="X1112" s="111"/>
      <c r="Y1112" s="111"/>
      <c r="Z1112" s="111"/>
      <c r="AA1112" s="111"/>
      <c r="AB1112" s="111"/>
      <c r="AC1112" s="111"/>
      <c r="AD1112" s="111"/>
      <c r="AE1112" s="111"/>
      <c r="AF1112" s="111"/>
      <c r="AG1112" s="111"/>
      <c r="AH1112" s="111"/>
      <c r="AI1112" s="111"/>
      <c r="AJ1112" s="111"/>
      <c r="AK1112" s="111"/>
      <c r="AL1112" s="116"/>
      <c r="AM1112" s="106"/>
      <c r="AN1112" s="80"/>
    </row>
    <row r="1113" spans="3:40" outlineLevel="1">
      <c r="C1113" s="97" t="str">
        <f t="shared" si="27"/>
        <v>○</v>
      </c>
      <c r="E1113" s="80"/>
      <c r="F1113" s="105"/>
      <c r="G1113" s="88"/>
      <c r="H1113" s="115"/>
      <c r="I1113" s="1027" t="s">
        <v>1186</v>
      </c>
      <c r="J1113" s="1027"/>
      <c r="K1113" s="1027"/>
      <c r="L1113" s="1027"/>
      <c r="M1113" s="1027"/>
      <c r="N1113" s="1027"/>
      <c r="O1113" s="1027"/>
      <c r="P1113" s="1027"/>
      <c r="Q1113" s="1027"/>
      <c r="R1113" s="1027"/>
      <c r="S1113" s="1027"/>
      <c r="T1113" s="1027"/>
      <c r="U1113" s="1027"/>
      <c r="V1113" s="1027"/>
      <c r="W1113" s="1028" t="s">
        <v>330</v>
      </c>
      <c r="X1113" s="1027"/>
      <c r="Y1113" s="1027"/>
      <c r="Z1113" s="1027"/>
      <c r="AA1113" s="1027"/>
      <c r="AB1113" s="1027"/>
      <c r="AC1113" s="1027"/>
      <c r="AD1113" s="1027"/>
      <c r="AE1113" s="1027"/>
      <c r="AF1113" s="1027"/>
      <c r="AG1113" s="1027"/>
      <c r="AH1113" s="1027"/>
      <c r="AI1113" s="1027"/>
      <c r="AJ1113" s="1027"/>
      <c r="AK1113" s="111"/>
      <c r="AL1113" s="116"/>
      <c r="AM1113" s="106"/>
      <c r="AN1113" s="80"/>
    </row>
    <row r="1114" spans="3:40" outlineLevel="1">
      <c r="C1114" s="97" t="str">
        <f t="shared" ref="C1114:C1147" si="28">C$1081</f>
        <v>○</v>
      </c>
      <c r="E1114" s="80"/>
      <c r="F1114" s="105"/>
      <c r="G1114" s="88"/>
      <c r="H1114" s="115"/>
      <c r="I1114" s="1026" t="s">
        <v>428</v>
      </c>
      <c r="J1114" s="1026"/>
      <c r="K1114" s="1026"/>
      <c r="L1114" s="1026"/>
      <c r="M1114" s="1026"/>
      <c r="N1114" s="1026"/>
      <c r="O1114" s="1026"/>
      <c r="P1114" s="1026"/>
      <c r="Q1114" s="1026"/>
      <c r="R1114" s="1026"/>
      <c r="S1114" s="1026"/>
      <c r="T1114" s="1026"/>
      <c r="U1114" s="1026"/>
      <c r="V1114" s="1026"/>
      <c r="W1114" s="1026" t="s">
        <v>331</v>
      </c>
      <c r="X1114" s="1026"/>
      <c r="Y1114" s="1026"/>
      <c r="Z1114" s="1026"/>
      <c r="AA1114" s="1026"/>
      <c r="AB1114" s="1026"/>
      <c r="AC1114" s="1026"/>
      <c r="AD1114" s="1026"/>
      <c r="AE1114" s="1026"/>
      <c r="AF1114" s="1026"/>
      <c r="AG1114" s="1026"/>
      <c r="AH1114" s="1026"/>
      <c r="AI1114" s="1026"/>
      <c r="AJ1114" s="1026"/>
      <c r="AK1114" s="111"/>
      <c r="AL1114" s="116"/>
      <c r="AM1114" s="106"/>
      <c r="AN1114" s="80"/>
    </row>
    <row r="1115" spans="3:40" outlineLevel="1">
      <c r="C1115" s="97" t="str">
        <f t="shared" si="28"/>
        <v>○</v>
      </c>
      <c r="E1115" s="80"/>
      <c r="F1115" s="105"/>
      <c r="G1115" s="88"/>
      <c r="H1115" s="115"/>
      <c r="I1115" s="1069" t="s">
        <v>429</v>
      </c>
      <c r="J1115" s="1026"/>
      <c r="K1115" s="1026"/>
      <c r="L1115" s="1026"/>
      <c r="M1115" s="1026"/>
      <c r="N1115" s="1026"/>
      <c r="O1115" s="1026"/>
      <c r="P1115" s="1026"/>
      <c r="Q1115" s="1026"/>
      <c r="R1115" s="1026"/>
      <c r="S1115" s="1026"/>
      <c r="T1115" s="1026"/>
      <c r="U1115" s="1026"/>
      <c r="V1115" s="1026"/>
      <c r="W1115" s="1026" t="s">
        <v>334</v>
      </c>
      <c r="X1115" s="1026"/>
      <c r="Y1115" s="1026"/>
      <c r="Z1115" s="1026"/>
      <c r="AA1115" s="1026"/>
      <c r="AB1115" s="1026"/>
      <c r="AC1115" s="1026"/>
      <c r="AD1115" s="1026"/>
      <c r="AE1115" s="1026"/>
      <c r="AF1115" s="1026"/>
      <c r="AG1115" s="1026"/>
      <c r="AH1115" s="1026"/>
      <c r="AI1115" s="1026"/>
      <c r="AJ1115" s="1026"/>
      <c r="AK1115" s="111"/>
      <c r="AL1115" s="116"/>
      <c r="AM1115" s="106"/>
      <c r="AN1115" s="80"/>
    </row>
    <row r="1116" spans="3:40" outlineLevel="1">
      <c r="C1116" s="97" t="str">
        <f t="shared" si="28"/>
        <v>○</v>
      </c>
      <c r="E1116" s="80"/>
      <c r="F1116" s="105"/>
      <c r="G1116" s="88"/>
      <c r="H1116" s="115"/>
      <c r="I1116" s="122" t="s">
        <v>430</v>
      </c>
      <c r="J1116" s="132"/>
      <c r="K1116" s="132"/>
      <c r="L1116" s="132"/>
      <c r="M1116" s="132"/>
      <c r="N1116" s="132"/>
      <c r="O1116" s="132"/>
      <c r="P1116" s="132"/>
      <c r="Q1116" s="132"/>
      <c r="R1116" s="132"/>
      <c r="S1116" s="132"/>
      <c r="T1116" s="132"/>
      <c r="U1116" s="132"/>
      <c r="V1116" s="132"/>
      <c r="W1116" s="132"/>
      <c r="X1116" s="132"/>
      <c r="Y1116" s="132"/>
      <c r="Z1116" s="132"/>
      <c r="AA1116" s="132"/>
      <c r="AB1116" s="132"/>
      <c r="AC1116" s="132"/>
      <c r="AD1116" s="132"/>
      <c r="AE1116" s="132"/>
      <c r="AF1116" s="132"/>
      <c r="AG1116" s="132"/>
      <c r="AH1116" s="132"/>
      <c r="AI1116" s="132"/>
      <c r="AJ1116" s="132"/>
      <c r="AK1116" s="111"/>
      <c r="AL1116" s="116"/>
      <c r="AM1116" s="106"/>
      <c r="AN1116" s="80"/>
    </row>
    <row r="1117" spans="3:40" outlineLevel="1">
      <c r="C1117" s="97" t="str">
        <f t="shared" si="28"/>
        <v>○</v>
      </c>
      <c r="E1117" s="80"/>
      <c r="F1117" s="105"/>
      <c r="G1117" s="88"/>
      <c r="H1117" s="115"/>
      <c r="I1117" s="122" t="s">
        <v>431</v>
      </c>
      <c r="J1117" s="132"/>
      <c r="K1117" s="132"/>
      <c r="L1117" s="132"/>
      <c r="M1117" s="132"/>
      <c r="N1117" s="132"/>
      <c r="O1117" s="132"/>
      <c r="P1117" s="132"/>
      <c r="Q1117" s="132"/>
      <c r="R1117" s="132"/>
      <c r="S1117" s="132"/>
      <c r="T1117" s="132"/>
      <c r="U1117" s="132"/>
      <c r="V1117" s="132"/>
      <c r="W1117" s="132"/>
      <c r="X1117" s="132"/>
      <c r="Y1117" s="132"/>
      <c r="Z1117" s="132"/>
      <c r="AA1117" s="132"/>
      <c r="AB1117" s="132"/>
      <c r="AC1117" s="132"/>
      <c r="AD1117" s="132"/>
      <c r="AE1117" s="132"/>
      <c r="AF1117" s="132"/>
      <c r="AG1117" s="132"/>
      <c r="AH1117" s="132"/>
      <c r="AI1117" s="132"/>
      <c r="AJ1117" s="132"/>
      <c r="AK1117" s="111"/>
      <c r="AL1117" s="116"/>
      <c r="AM1117" s="106"/>
      <c r="AN1117" s="80"/>
    </row>
    <row r="1118" spans="3:40" outlineLevel="1">
      <c r="C1118" s="97" t="str">
        <f t="shared" si="28"/>
        <v>○</v>
      </c>
      <c r="E1118" s="80"/>
      <c r="F1118" s="105"/>
      <c r="G1118" s="88"/>
      <c r="H1118" s="119"/>
      <c r="I1118" s="133" t="s">
        <v>1152</v>
      </c>
      <c r="J1118" s="134"/>
      <c r="K1118" s="134"/>
      <c r="L1118" s="134"/>
      <c r="M1118" s="134"/>
      <c r="N1118" s="134"/>
      <c r="O1118" s="134"/>
      <c r="P1118" s="134"/>
      <c r="Q1118" s="134"/>
      <c r="R1118" s="134"/>
      <c r="S1118" s="134"/>
      <c r="T1118" s="134"/>
      <c r="U1118" s="134"/>
      <c r="V1118" s="134"/>
      <c r="W1118" s="134"/>
      <c r="X1118" s="134"/>
      <c r="Y1118" s="134"/>
      <c r="Z1118" s="134"/>
      <c r="AA1118" s="134"/>
      <c r="AB1118" s="134"/>
      <c r="AC1118" s="134"/>
      <c r="AD1118" s="134"/>
      <c r="AE1118" s="134"/>
      <c r="AF1118" s="134"/>
      <c r="AG1118" s="134"/>
      <c r="AH1118" s="134"/>
      <c r="AI1118" s="134"/>
      <c r="AJ1118" s="134"/>
      <c r="AK1118" s="120"/>
      <c r="AL1118" s="121"/>
      <c r="AM1118" s="106"/>
      <c r="AN1118" s="80"/>
    </row>
    <row r="1119" spans="3:40" outlineLevel="1">
      <c r="C1119" s="97" t="str">
        <f t="shared" si="28"/>
        <v>○</v>
      </c>
      <c r="E1119" s="80"/>
      <c r="F1119" s="105"/>
      <c r="G1119" s="88"/>
      <c r="H1119" s="88"/>
      <c r="I1119" s="117"/>
      <c r="J1119" s="117"/>
      <c r="K1119" s="117"/>
      <c r="L1119" s="117"/>
      <c r="M1119" s="117"/>
      <c r="N1119" s="117"/>
      <c r="O1119" s="117"/>
      <c r="P1119" s="117"/>
      <c r="Q1119" s="117"/>
      <c r="R1119" s="117"/>
      <c r="S1119" s="117"/>
      <c r="T1119" s="117"/>
      <c r="U1119" s="117"/>
      <c r="V1119" s="117"/>
      <c r="W1119" s="117"/>
      <c r="X1119" s="117"/>
      <c r="Y1119" s="117"/>
      <c r="Z1119" s="117"/>
      <c r="AA1119" s="117"/>
      <c r="AB1119" s="117"/>
      <c r="AC1119" s="117"/>
      <c r="AD1119" s="117"/>
      <c r="AE1119" s="117"/>
      <c r="AF1119" s="117"/>
      <c r="AG1119" s="117"/>
      <c r="AH1119" s="117"/>
      <c r="AI1119" s="117"/>
      <c r="AJ1119" s="117"/>
      <c r="AK1119" s="117"/>
      <c r="AL1119" s="117"/>
      <c r="AM1119" s="106"/>
      <c r="AN1119" s="80"/>
    </row>
    <row r="1120" spans="3:40" outlineLevel="1">
      <c r="C1120" s="97" t="str">
        <f t="shared" si="28"/>
        <v>○</v>
      </c>
      <c r="E1120" s="80"/>
      <c r="F1120" s="105"/>
      <c r="G1120" s="33" t="s">
        <v>304</v>
      </c>
      <c r="H1120" s="88"/>
      <c r="I1120" s="117"/>
      <c r="J1120" s="117"/>
      <c r="K1120" s="117"/>
      <c r="L1120" s="117"/>
      <c r="M1120" s="117"/>
      <c r="N1120" s="117"/>
      <c r="O1120" s="117"/>
      <c r="P1120" s="117"/>
      <c r="Q1120" s="117"/>
      <c r="R1120" s="117"/>
      <c r="S1120" s="117"/>
      <c r="T1120" s="117"/>
      <c r="U1120" s="117"/>
      <c r="V1120" s="117"/>
      <c r="W1120" s="117"/>
      <c r="X1120" s="117"/>
      <c r="Y1120" s="117"/>
      <c r="Z1120" s="117"/>
      <c r="AA1120" s="117"/>
      <c r="AB1120" s="117"/>
      <c r="AC1120" s="117"/>
      <c r="AD1120" s="117"/>
      <c r="AE1120" s="117"/>
      <c r="AF1120" s="117"/>
      <c r="AG1120" s="117"/>
      <c r="AH1120" s="117"/>
      <c r="AI1120" s="117"/>
      <c r="AJ1120" s="117"/>
      <c r="AK1120" s="117"/>
      <c r="AL1120" s="117"/>
      <c r="AM1120" s="106"/>
      <c r="AN1120" s="80"/>
    </row>
    <row r="1121" spans="3:40" outlineLevel="1">
      <c r="C1121" s="97" t="str">
        <f t="shared" si="28"/>
        <v>○</v>
      </c>
      <c r="E1121" s="80"/>
      <c r="F1121" s="105"/>
      <c r="G1121" s="88"/>
      <c r="H1121" s="1017" t="s">
        <v>432</v>
      </c>
      <c r="I1121" s="1018"/>
      <c r="J1121" s="1018"/>
      <c r="K1121" s="1018"/>
      <c r="L1121" s="1018"/>
      <c r="M1121" s="1018"/>
      <c r="N1121" s="1018"/>
      <c r="O1121" s="1018"/>
      <c r="P1121" s="1018"/>
      <c r="Q1121" s="1018"/>
      <c r="R1121" s="1018"/>
      <c r="S1121" s="1018"/>
      <c r="T1121" s="1018"/>
      <c r="U1121" s="1018"/>
      <c r="V1121" s="1018"/>
      <c r="W1121" s="1018"/>
      <c r="X1121" s="1018"/>
      <c r="Y1121" s="1018"/>
      <c r="Z1121" s="1018"/>
      <c r="AA1121" s="1018"/>
      <c r="AB1121" s="1018"/>
      <c r="AC1121" s="1018"/>
      <c r="AD1121" s="1018"/>
      <c r="AE1121" s="1018"/>
      <c r="AF1121" s="1018"/>
      <c r="AG1121" s="1018"/>
      <c r="AH1121" s="1018"/>
      <c r="AI1121" s="1018"/>
      <c r="AJ1121" s="1018"/>
      <c r="AK1121" s="1018"/>
      <c r="AL1121" s="1019"/>
      <c r="AM1121" s="106"/>
      <c r="AN1121" s="80"/>
    </row>
    <row r="1122" spans="3:40" outlineLevel="1">
      <c r="C1122" s="97" t="str">
        <f t="shared" si="28"/>
        <v>○</v>
      </c>
      <c r="E1122" s="80"/>
      <c r="F1122" s="105"/>
      <c r="G1122" s="88"/>
      <c r="H1122" s="1020"/>
      <c r="I1122" s="1021"/>
      <c r="J1122" s="1021"/>
      <c r="K1122" s="1021"/>
      <c r="L1122" s="1021"/>
      <c r="M1122" s="1021"/>
      <c r="N1122" s="1021"/>
      <c r="O1122" s="1021"/>
      <c r="P1122" s="1021"/>
      <c r="Q1122" s="1021"/>
      <c r="R1122" s="1021"/>
      <c r="S1122" s="1021"/>
      <c r="T1122" s="1021"/>
      <c r="U1122" s="1021"/>
      <c r="V1122" s="1021"/>
      <c r="W1122" s="1021"/>
      <c r="X1122" s="1021"/>
      <c r="Y1122" s="1021"/>
      <c r="Z1122" s="1021"/>
      <c r="AA1122" s="1021"/>
      <c r="AB1122" s="1021"/>
      <c r="AC1122" s="1021"/>
      <c r="AD1122" s="1021"/>
      <c r="AE1122" s="1021"/>
      <c r="AF1122" s="1021"/>
      <c r="AG1122" s="1021"/>
      <c r="AH1122" s="1021"/>
      <c r="AI1122" s="1021"/>
      <c r="AJ1122" s="1021"/>
      <c r="AK1122" s="1021"/>
      <c r="AL1122" s="1022"/>
      <c r="AM1122" s="106"/>
      <c r="AN1122" s="80"/>
    </row>
    <row r="1123" spans="3:40" outlineLevel="1">
      <c r="C1123" s="97" t="str">
        <f t="shared" si="28"/>
        <v>○</v>
      </c>
      <c r="E1123" s="80"/>
      <c r="F1123" s="105"/>
      <c r="G1123" s="88"/>
      <c r="H1123" s="1020"/>
      <c r="I1123" s="1021"/>
      <c r="J1123" s="1021"/>
      <c r="K1123" s="1021"/>
      <c r="L1123" s="1021"/>
      <c r="M1123" s="1021"/>
      <c r="N1123" s="1021"/>
      <c r="O1123" s="1021"/>
      <c r="P1123" s="1021"/>
      <c r="Q1123" s="1021"/>
      <c r="R1123" s="1021"/>
      <c r="S1123" s="1021"/>
      <c r="T1123" s="1021"/>
      <c r="U1123" s="1021"/>
      <c r="V1123" s="1021"/>
      <c r="W1123" s="1021"/>
      <c r="X1123" s="1021"/>
      <c r="Y1123" s="1021"/>
      <c r="Z1123" s="1021"/>
      <c r="AA1123" s="1021"/>
      <c r="AB1123" s="1021"/>
      <c r="AC1123" s="1021"/>
      <c r="AD1123" s="1021"/>
      <c r="AE1123" s="1021"/>
      <c r="AF1123" s="1021"/>
      <c r="AG1123" s="1021"/>
      <c r="AH1123" s="1021"/>
      <c r="AI1123" s="1021"/>
      <c r="AJ1123" s="1021"/>
      <c r="AK1123" s="1021"/>
      <c r="AL1123" s="1022"/>
      <c r="AM1123" s="106"/>
      <c r="AN1123" s="80"/>
    </row>
    <row r="1124" spans="3:40" outlineLevel="1">
      <c r="C1124" s="97" t="str">
        <f t="shared" si="28"/>
        <v>○</v>
      </c>
      <c r="E1124" s="80"/>
      <c r="F1124" s="105"/>
      <c r="G1124" s="88"/>
      <c r="H1124" s="1020"/>
      <c r="I1124" s="1021"/>
      <c r="J1124" s="1021"/>
      <c r="K1124" s="1021"/>
      <c r="L1124" s="1021"/>
      <c r="M1124" s="1021"/>
      <c r="N1124" s="1021"/>
      <c r="O1124" s="1021"/>
      <c r="P1124" s="1021"/>
      <c r="Q1124" s="1021"/>
      <c r="R1124" s="1021"/>
      <c r="S1124" s="1021"/>
      <c r="T1124" s="1021"/>
      <c r="U1124" s="1021"/>
      <c r="V1124" s="1021"/>
      <c r="W1124" s="1021"/>
      <c r="X1124" s="1021"/>
      <c r="Y1124" s="1021"/>
      <c r="Z1124" s="1021"/>
      <c r="AA1124" s="1021"/>
      <c r="AB1124" s="1021"/>
      <c r="AC1124" s="1021"/>
      <c r="AD1124" s="1021"/>
      <c r="AE1124" s="1021"/>
      <c r="AF1124" s="1021"/>
      <c r="AG1124" s="1021"/>
      <c r="AH1124" s="1021"/>
      <c r="AI1124" s="1021"/>
      <c r="AJ1124" s="1021"/>
      <c r="AK1124" s="1021"/>
      <c r="AL1124" s="1022"/>
      <c r="AM1124" s="106"/>
      <c r="AN1124" s="80"/>
    </row>
    <row r="1125" spans="3:40" outlineLevel="1">
      <c r="C1125" s="97" t="str">
        <f t="shared" si="28"/>
        <v>○</v>
      </c>
      <c r="E1125" s="80"/>
      <c r="F1125" s="105"/>
      <c r="G1125" s="88"/>
      <c r="H1125" s="1020"/>
      <c r="I1125" s="1021"/>
      <c r="J1125" s="1021"/>
      <c r="K1125" s="1021"/>
      <c r="L1125" s="1021"/>
      <c r="M1125" s="1021"/>
      <c r="N1125" s="1021"/>
      <c r="O1125" s="1021"/>
      <c r="P1125" s="1021"/>
      <c r="Q1125" s="1021"/>
      <c r="R1125" s="1021"/>
      <c r="S1125" s="1021"/>
      <c r="T1125" s="1021"/>
      <c r="U1125" s="1021"/>
      <c r="V1125" s="1021"/>
      <c r="W1125" s="1021"/>
      <c r="X1125" s="1021"/>
      <c r="Y1125" s="1021"/>
      <c r="Z1125" s="1021"/>
      <c r="AA1125" s="1021"/>
      <c r="AB1125" s="1021"/>
      <c r="AC1125" s="1021"/>
      <c r="AD1125" s="1021"/>
      <c r="AE1125" s="1021"/>
      <c r="AF1125" s="1021"/>
      <c r="AG1125" s="1021"/>
      <c r="AH1125" s="1021"/>
      <c r="AI1125" s="1021"/>
      <c r="AJ1125" s="1021"/>
      <c r="AK1125" s="1021"/>
      <c r="AL1125" s="1022"/>
      <c r="AM1125" s="106"/>
      <c r="AN1125" s="80"/>
    </row>
    <row r="1126" spans="3:40" outlineLevel="1">
      <c r="C1126" s="97" t="str">
        <f t="shared" si="28"/>
        <v>○</v>
      </c>
      <c r="E1126" s="80"/>
      <c r="F1126" s="105"/>
      <c r="G1126" s="88"/>
      <c r="H1126" s="1020"/>
      <c r="I1126" s="1021"/>
      <c r="J1126" s="1021"/>
      <c r="K1126" s="1021"/>
      <c r="L1126" s="1021"/>
      <c r="M1126" s="1021"/>
      <c r="N1126" s="1021"/>
      <c r="O1126" s="1021"/>
      <c r="P1126" s="1021"/>
      <c r="Q1126" s="1021"/>
      <c r="R1126" s="1021"/>
      <c r="S1126" s="1021"/>
      <c r="T1126" s="1021"/>
      <c r="U1126" s="1021"/>
      <c r="V1126" s="1021"/>
      <c r="W1126" s="1021"/>
      <c r="X1126" s="1021"/>
      <c r="Y1126" s="1021"/>
      <c r="Z1126" s="1021"/>
      <c r="AA1126" s="1021"/>
      <c r="AB1126" s="1021"/>
      <c r="AC1126" s="1021"/>
      <c r="AD1126" s="1021"/>
      <c r="AE1126" s="1021"/>
      <c r="AF1126" s="1021"/>
      <c r="AG1126" s="1021"/>
      <c r="AH1126" s="1021"/>
      <c r="AI1126" s="1021"/>
      <c r="AJ1126" s="1021"/>
      <c r="AK1126" s="1021"/>
      <c r="AL1126" s="1022"/>
      <c r="AM1126" s="106"/>
      <c r="AN1126" s="80"/>
    </row>
    <row r="1127" spans="3:40" outlineLevel="1">
      <c r="C1127" s="97" t="str">
        <f t="shared" si="28"/>
        <v>○</v>
      </c>
      <c r="E1127" s="80"/>
      <c r="F1127" s="105"/>
      <c r="G1127" s="88"/>
      <c r="H1127" s="1020"/>
      <c r="I1127" s="1021"/>
      <c r="J1127" s="1021"/>
      <c r="K1127" s="1021"/>
      <c r="L1127" s="1021"/>
      <c r="M1127" s="1021"/>
      <c r="N1127" s="1021"/>
      <c r="O1127" s="1021"/>
      <c r="P1127" s="1021"/>
      <c r="Q1127" s="1021"/>
      <c r="R1127" s="1021"/>
      <c r="S1127" s="1021"/>
      <c r="T1127" s="1021"/>
      <c r="U1127" s="1021"/>
      <c r="V1127" s="1021"/>
      <c r="W1127" s="1021"/>
      <c r="X1127" s="1021"/>
      <c r="Y1127" s="1021"/>
      <c r="Z1127" s="1021"/>
      <c r="AA1127" s="1021"/>
      <c r="AB1127" s="1021"/>
      <c r="AC1127" s="1021"/>
      <c r="AD1127" s="1021"/>
      <c r="AE1127" s="1021"/>
      <c r="AF1127" s="1021"/>
      <c r="AG1127" s="1021"/>
      <c r="AH1127" s="1021"/>
      <c r="AI1127" s="1021"/>
      <c r="AJ1127" s="1021"/>
      <c r="AK1127" s="1021"/>
      <c r="AL1127" s="1022"/>
      <c r="AM1127" s="106"/>
      <c r="AN1127" s="80"/>
    </row>
    <row r="1128" spans="3:40" outlineLevel="1">
      <c r="C1128" s="97" t="str">
        <f t="shared" si="28"/>
        <v>○</v>
      </c>
      <c r="E1128" s="80"/>
      <c r="F1128" s="105"/>
      <c r="G1128" s="88"/>
      <c r="H1128" s="1020"/>
      <c r="I1128" s="1021"/>
      <c r="J1128" s="1021"/>
      <c r="K1128" s="1021"/>
      <c r="L1128" s="1021"/>
      <c r="M1128" s="1021"/>
      <c r="N1128" s="1021"/>
      <c r="O1128" s="1021"/>
      <c r="P1128" s="1021"/>
      <c r="Q1128" s="1021"/>
      <c r="R1128" s="1021"/>
      <c r="S1128" s="1021"/>
      <c r="T1128" s="1021"/>
      <c r="U1128" s="1021"/>
      <c r="V1128" s="1021"/>
      <c r="W1128" s="1021"/>
      <c r="X1128" s="1021"/>
      <c r="Y1128" s="1021"/>
      <c r="Z1128" s="1021"/>
      <c r="AA1128" s="1021"/>
      <c r="AB1128" s="1021"/>
      <c r="AC1128" s="1021"/>
      <c r="AD1128" s="1021"/>
      <c r="AE1128" s="1021"/>
      <c r="AF1128" s="1021"/>
      <c r="AG1128" s="1021"/>
      <c r="AH1128" s="1021"/>
      <c r="AI1128" s="1021"/>
      <c r="AJ1128" s="1021"/>
      <c r="AK1128" s="1021"/>
      <c r="AL1128" s="1022"/>
      <c r="AM1128" s="106"/>
      <c r="AN1128" s="80"/>
    </row>
    <row r="1129" spans="3:40" outlineLevel="1">
      <c r="C1129" s="97" t="str">
        <f t="shared" si="28"/>
        <v>○</v>
      </c>
      <c r="E1129" s="80"/>
      <c r="F1129" s="105"/>
      <c r="G1129" s="88"/>
      <c r="H1129" s="1020"/>
      <c r="I1129" s="1021"/>
      <c r="J1129" s="1021"/>
      <c r="K1129" s="1021"/>
      <c r="L1129" s="1021"/>
      <c r="M1129" s="1021"/>
      <c r="N1129" s="1021"/>
      <c r="O1129" s="1021"/>
      <c r="P1129" s="1021"/>
      <c r="Q1129" s="1021"/>
      <c r="R1129" s="1021"/>
      <c r="S1129" s="1021"/>
      <c r="T1129" s="1021"/>
      <c r="U1129" s="1021"/>
      <c r="V1129" s="1021"/>
      <c r="W1129" s="1021"/>
      <c r="X1129" s="1021"/>
      <c r="Y1129" s="1021"/>
      <c r="Z1129" s="1021"/>
      <c r="AA1129" s="1021"/>
      <c r="AB1129" s="1021"/>
      <c r="AC1129" s="1021"/>
      <c r="AD1129" s="1021"/>
      <c r="AE1129" s="1021"/>
      <c r="AF1129" s="1021"/>
      <c r="AG1129" s="1021"/>
      <c r="AH1129" s="1021"/>
      <c r="AI1129" s="1021"/>
      <c r="AJ1129" s="1021"/>
      <c r="AK1129" s="1021"/>
      <c r="AL1129" s="1022"/>
      <c r="AM1129" s="106"/>
      <c r="AN1129" s="80"/>
    </row>
    <row r="1130" spans="3:40" outlineLevel="1">
      <c r="C1130" s="97" t="str">
        <f t="shared" si="28"/>
        <v>○</v>
      </c>
      <c r="E1130" s="80"/>
      <c r="F1130" s="105"/>
      <c r="G1130" s="88"/>
      <c r="H1130" s="1023"/>
      <c r="I1130" s="1024"/>
      <c r="J1130" s="1024"/>
      <c r="K1130" s="1024"/>
      <c r="L1130" s="1024"/>
      <c r="M1130" s="1024"/>
      <c r="N1130" s="1024"/>
      <c r="O1130" s="1024"/>
      <c r="P1130" s="1024"/>
      <c r="Q1130" s="1024"/>
      <c r="R1130" s="1024"/>
      <c r="S1130" s="1024"/>
      <c r="T1130" s="1024"/>
      <c r="U1130" s="1024"/>
      <c r="V1130" s="1024"/>
      <c r="W1130" s="1024"/>
      <c r="X1130" s="1024"/>
      <c r="Y1130" s="1024"/>
      <c r="Z1130" s="1024"/>
      <c r="AA1130" s="1024"/>
      <c r="AB1130" s="1024"/>
      <c r="AC1130" s="1024"/>
      <c r="AD1130" s="1024"/>
      <c r="AE1130" s="1024"/>
      <c r="AF1130" s="1024"/>
      <c r="AG1130" s="1024"/>
      <c r="AH1130" s="1024"/>
      <c r="AI1130" s="1024"/>
      <c r="AJ1130" s="1024"/>
      <c r="AK1130" s="1024"/>
      <c r="AL1130" s="1025"/>
      <c r="AM1130" s="106"/>
      <c r="AN1130" s="80"/>
    </row>
    <row r="1131" spans="3:40" outlineLevel="1">
      <c r="C1131" s="97" t="str">
        <f t="shared" si="28"/>
        <v>○</v>
      </c>
      <c r="E1131" s="80"/>
      <c r="F1131" s="105"/>
      <c r="G1131" s="88"/>
      <c r="H1131" s="88"/>
      <c r="I1131" s="88"/>
      <c r="J1131" s="88"/>
      <c r="K1131" s="88"/>
      <c r="L1131" s="88"/>
      <c r="M1131" s="88"/>
      <c r="N1131" s="88"/>
      <c r="O1131" s="88"/>
      <c r="P1131" s="88"/>
      <c r="Q1131" s="88"/>
      <c r="R1131" s="88"/>
      <c r="S1131" s="88"/>
      <c r="T1131" s="88"/>
      <c r="U1131" s="88"/>
      <c r="V1131" s="88"/>
      <c r="W1131" s="88"/>
      <c r="X1131" s="88"/>
      <c r="Y1131" s="88"/>
      <c r="Z1131" s="88"/>
      <c r="AA1131" s="88"/>
      <c r="AB1131" s="88"/>
      <c r="AC1131" s="88"/>
      <c r="AD1131" s="88"/>
      <c r="AE1131" s="88"/>
      <c r="AF1131" s="88"/>
      <c r="AG1131" s="88"/>
      <c r="AH1131" s="88"/>
      <c r="AI1131" s="88"/>
      <c r="AJ1131" s="88"/>
      <c r="AK1131" s="88"/>
      <c r="AL1131" s="88"/>
      <c r="AM1131" s="106"/>
      <c r="AN1131" s="80"/>
    </row>
    <row r="1132" spans="3:40" outlineLevel="1">
      <c r="C1132" s="97" t="str">
        <f t="shared" si="28"/>
        <v>○</v>
      </c>
      <c r="E1132" s="80"/>
      <c r="F1132" s="105"/>
      <c r="G1132" s="88"/>
      <c r="H1132" s="88"/>
      <c r="I1132" s="88"/>
      <c r="J1132" s="88"/>
      <c r="K1132" s="88"/>
      <c r="L1132" s="88"/>
      <c r="M1132" s="88"/>
      <c r="N1132" s="88"/>
      <c r="O1132" s="88"/>
      <c r="P1132" s="88"/>
      <c r="Q1132" s="88"/>
      <c r="R1132" s="88"/>
      <c r="S1132" s="88"/>
      <c r="T1132" s="88"/>
      <c r="U1132" s="88"/>
      <c r="V1132" s="88"/>
      <c r="W1132" s="88"/>
      <c r="X1132" s="88"/>
      <c r="Y1132" s="88"/>
      <c r="Z1132" s="88"/>
      <c r="AA1132" s="88"/>
      <c r="AB1132" s="88"/>
      <c r="AC1132" s="88"/>
      <c r="AD1132" s="88"/>
      <c r="AE1132" s="88"/>
      <c r="AF1132" s="88"/>
      <c r="AG1132" s="88"/>
      <c r="AH1132" s="88"/>
      <c r="AI1132" s="88"/>
      <c r="AJ1132" s="88"/>
      <c r="AK1132" s="88"/>
      <c r="AL1132" s="88"/>
      <c r="AM1132" s="106"/>
      <c r="AN1132" s="80"/>
    </row>
    <row r="1133" spans="3:40" outlineLevel="1">
      <c r="C1133" s="97" t="str">
        <f t="shared" si="28"/>
        <v>○</v>
      </c>
      <c r="E1133" s="80"/>
      <c r="F1133" s="105"/>
      <c r="G1133" s="88"/>
      <c r="H1133" s="88"/>
      <c r="I1133" s="88"/>
      <c r="J1133" s="88"/>
      <c r="K1133" s="88"/>
      <c r="L1133" s="88"/>
      <c r="M1133" s="88"/>
      <c r="N1133" s="88"/>
      <c r="O1133" s="88"/>
      <c r="P1133" s="88"/>
      <c r="Q1133" s="88"/>
      <c r="R1133" s="88"/>
      <c r="S1133" s="88"/>
      <c r="T1133" s="88"/>
      <c r="U1133" s="88"/>
      <c r="V1133" s="88"/>
      <c r="W1133" s="88"/>
      <c r="X1133" s="88"/>
      <c r="Y1133" s="88"/>
      <c r="Z1133" s="88"/>
      <c r="AA1133" s="88"/>
      <c r="AB1133" s="88"/>
      <c r="AC1133" s="88"/>
      <c r="AD1133" s="88"/>
      <c r="AE1133" s="88"/>
      <c r="AF1133" s="88"/>
      <c r="AG1133" s="88"/>
      <c r="AH1133" s="88"/>
      <c r="AI1133" s="88"/>
      <c r="AJ1133" s="88"/>
      <c r="AK1133" s="88"/>
      <c r="AL1133" s="88"/>
      <c r="AM1133" s="106"/>
      <c r="AN1133" s="80"/>
    </row>
    <row r="1134" spans="3:40" outlineLevel="1">
      <c r="C1134" s="97" t="str">
        <f t="shared" si="28"/>
        <v>○</v>
      </c>
      <c r="E1134" s="80"/>
      <c r="F1134" s="105"/>
      <c r="G1134" s="88"/>
      <c r="H1134" s="88"/>
      <c r="I1134" s="88"/>
      <c r="J1134" s="88"/>
      <c r="K1134" s="88"/>
      <c r="L1134" s="88"/>
      <c r="M1134" s="88"/>
      <c r="N1134" s="88"/>
      <c r="O1134" s="88"/>
      <c r="P1134" s="88"/>
      <c r="Q1134" s="88"/>
      <c r="R1134" s="88"/>
      <c r="S1134" s="88"/>
      <c r="T1134" s="88"/>
      <c r="U1134" s="88"/>
      <c r="V1134" s="88"/>
      <c r="W1134" s="88"/>
      <c r="X1134" s="88"/>
      <c r="Y1134" s="88"/>
      <c r="Z1134" s="88"/>
      <c r="AA1134" s="88"/>
      <c r="AB1134" s="88"/>
      <c r="AC1134" s="88"/>
      <c r="AD1134" s="88"/>
      <c r="AE1134" s="88"/>
      <c r="AF1134" s="88"/>
      <c r="AG1134" s="88"/>
      <c r="AH1134" s="88"/>
      <c r="AI1134" s="88"/>
      <c r="AJ1134" s="88"/>
      <c r="AK1134" s="88"/>
      <c r="AL1134" s="88"/>
      <c r="AM1134" s="106"/>
      <c r="AN1134" s="80"/>
    </row>
    <row r="1135" spans="3:40" outlineLevel="1">
      <c r="C1135" s="97" t="str">
        <f t="shared" si="28"/>
        <v>○</v>
      </c>
      <c r="E1135" s="80"/>
      <c r="F1135" s="105"/>
      <c r="G1135" s="88"/>
      <c r="H1135" s="88"/>
      <c r="I1135" s="88"/>
      <c r="J1135" s="88"/>
      <c r="K1135" s="88"/>
      <c r="L1135" s="88"/>
      <c r="M1135" s="88"/>
      <c r="N1135" s="88"/>
      <c r="O1135" s="88"/>
      <c r="P1135" s="88"/>
      <c r="Q1135" s="88"/>
      <c r="R1135" s="88"/>
      <c r="S1135" s="88"/>
      <c r="T1135" s="88"/>
      <c r="U1135" s="88"/>
      <c r="V1135" s="88"/>
      <c r="W1135" s="88"/>
      <c r="X1135" s="88"/>
      <c r="Y1135" s="88"/>
      <c r="Z1135" s="88"/>
      <c r="AA1135" s="88"/>
      <c r="AB1135" s="88"/>
      <c r="AC1135" s="88"/>
      <c r="AD1135" s="88"/>
      <c r="AE1135" s="88"/>
      <c r="AF1135" s="88"/>
      <c r="AG1135" s="88"/>
      <c r="AH1135" s="88"/>
      <c r="AI1135" s="88"/>
      <c r="AJ1135" s="88"/>
      <c r="AK1135" s="88"/>
      <c r="AL1135" s="88"/>
      <c r="AM1135" s="106"/>
      <c r="AN1135" s="80"/>
    </row>
    <row r="1136" spans="3:40" outlineLevel="1">
      <c r="C1136" s="97" t="str">
        <f t="shared" si="28"/>
        <v>○</v>
      </c>
      <c r="E1136" s="80"/>
      <c r="F1136" s="105"/>
      <c r="G1136" s="88"/>
      <c r="H1136" s="88"/>
      <c r="I1136" s="88"/>
      <c r="J1136" s="88"/>
      <c r="K1136" s="88"/>
      <c r="L1136" s="88"/>
      <c r="M1136" s="88"/>
      <c r="N1136" s="88"/>
      <c r="O1136" s="88"/>
      <c r="P1136" s="88"/>
      <c r="Q1136" s="88"/>
      <c r="R1136" s="88"/>
      <c r="S1136" s="88"/>
      <c r="T1136" s="88"/>
      <c r="U1136" s="88"/>
      <c r="V1136" s="88"/>
      <c r="W1136" s="88"/>
      <c r="X1136" s="88"/>
      <c r="Y1136" s="88"/>
      <c r="Z1136" s="88"/>
      <c r="AA1136" s="88"/>
      <c r="AB1136" s="88"/>
      <c r="AC1136" s="88"/>
      <c r="AD1136" s="88"/>
      <c r="AE1136" s="88"/>
      <c r="AF1136" s="88"/>
      <c r="AG1136" s="88"/>
      <c r="AH1136" s="88"/>
      <c r="AI1136" s="88"/>
      <c r="AJ1136" s="88"/>
      <c r="AK1136" s="88"/>
      <c r="AL1136" s="88"/>
      <c r="AM1136" s="106"/>
      <c r="AN1136" s="80"/>
    </row>
    <row r="1137" spans="3:44" outlineLevel="1">
      <c r="C1137" s="97" t="str">
        <f t="shared" si="28"/>
        <v>○</v>
      </c>
      <c r="E1137" s="80"/>
      <c r="F1137" s="105"/>
      <c r="G1137" s="88"/>
      <c r="H1137" s="88"/>
      <c r="I1137" s="88"/>
      <c r="J1137" s="110"/>
      <c r="K1137" s="117"/>
      <c r="L1137" s="117"/>
      <c r="M1137" s="117"/>
      <c r="N1137" s="117"/>
      <c r="O1137" s="117"/>
      <c r="P1137" s="117"/>
      <c r="Q1137" s="117"/>
      <c r="R1137" s="117"/>
      <c r="S1137" s="117"/>
      <c r="T1137" s="117"/>
      <c r="U1137" s="117"/>
      <c r="V1137" s="117"/>
      <c r="W1137" s="117"/>
      <c r="X1137" s="117"/>
      <c r="Y1137" s="117"/>
      <c r="Z1137" s="117"/>
      <c r="AA1137" s="117"/>
      <c r="AB1137" s="117"/>
      <c r="AC1137" s="117"/>
      <c r="AD1137" s="117"/>
      <c r="AE1137" s="117"/>
      <c r="AF1137" s="117"/>
      <c r="AG1137" s="117"/>
      <c r="AH1137" s="117"/>
      <c r="AI1137" s="117"/>
      <c r="AJ1137" s="117"/>
      <c r="AK1137" s="117"/>
      <c r="AL1137" s="117"/>
      <c r="AM1137" s="106"/>
      <c r="AN1137" s="80"/>
    </row>
    <row r="1138" spans="3:44" outlineLevel="1">
      <c r="C1138" s="97" t="str">
        <f t="shared" si="28"/>
        <v>○</v>
      </c>
      <c r="E1138" s="80"/>
      <c r="F1138" s="105"/>
      <c r="G1138" s="88"/>
      <c r="H1138" s="88"/>
      <c r="I1138" s="88"/>
      <c r="J1138" s="110"/>
      <c r="K1138" s="117"/>
      <c r="L1138" s="117"/>
      <c r="M1138" s="117"/>
      <c r="N1138" s="117"/>
      <c r="O1138" s="117"/>
      <c r="P1138" s="117"/>
      <c r="Q1138" s="117"/>
      <c r="R1138" s="117"/>
      <c r="S1138" s="117"/>
      <c r="T1138" s="117"/>
      <c r="U1138" s="117"/>
      <c r="V1138" s="117"/>
      <c r="W1138" s="117"/>
      <c r="X1138" s="117"/>
      <c r="Y1138" s="117"/>
      <c r="Z1138" s="117"/>
      <c r="AA1138" s="117"/>
      <c r="AB1138" s="117"/>
      <c r="AC1138" s="117"/>
      <c r="AD1138" s="117"/>
      <c r="AE1138" s="117"/>
      <c r="AF1138" s="117"/>
      <c r="AG1138" s="117"/>
      <c r="AH1138" s="117"/>
      <c r="AI1138" s="117"/>
      <c r="AJ1138" s="117"/>
      <c r="AK1138" s="117"/>
      <c r="AL1138" s="117"/>
      <c r="AM1138" s="106"/>
      <c r="AN1138" s="80"/>
    </row>
    <row r="1139" spans="3:44" outlineLevel="1">
      <c r="C1139" s="97" t="str">
        <f t="shared" si="28"/>
        <v>○</v>
      </c>
      <c r="E1139" s="80"/>
      <c r="F1139" s="105"/>
      <c r="G1139" s="88"/>
      <c r="H1139" s="88"/>
      <c r="I1139" s="88"/>
      <c r="J1139" s="110"/>
      <c r="K1139" s="117"/>
      <c r="L1139" s="117"/>
      <c r="M1139" s="117"/>
      <c r="N1139" s="117"/>
      <c r="O1139" s="117"/>
      <c r="P1139" s="117"/>
      <c r="Q1139" s="117"/>
      <c r="R1139" s="117"/>
      <c r="S1139" s="117"/>
      <c r="T1139" s="117"/>
      <c r="U1139" s="117"/>
      <c r="V1139" s="117"/>
      <c r="W1139" s="117"/>
      <c r="X1139" s="117"/>
      <c r="Y1139" s="117"/>
      <c r="Z1139" s="117"/>
      <c r="AA1139" s="117"/>
      <c r="AB1139" s="117"/>
      <c r="AC1139" s="117"/>
      <c r="AD1139" s="117"/>
      <c r="AE1139" s="117"/>
      <c r="AF1139" s="117"/>
      <c r="AG1139" s="117"/>
      <c r="AH1139" s="117"/>
      <c r="AI1139" s="117"/>
      <c r="AJ1139" s="117"/>
      <c r="AK1139" s="117"/>
      <c r="AL1139" s="117"/>
      <c r="AM1139" s="106"/>
      <c r="AN1139" s="80"/>
    </row>
    <row r="1140" spans="3:44" outlineLevel="1">
      <c r="C1140" s="97" t="str">
        <f t="shared" si="28"/>
        <v>○</v>
      </c>
      <c r="E1140" s="80"/>
      <c r="F1140" s="107"/>
      <c r="G1140" s="108"/>
      <c r="H1140" s="108"/>
      <c r="I1140" s="108"/>
      <c r="J1140" s="108"/>
      <c r="K1140" s="108"/>
      <c r="L1140" s="108"/>
      <c r="M1140" s="108"/>
      <c r="N1140" s="108"/>
      <c r="O1140" s="108"/>
      <c r="P1140" s="108"/>
      <c r="Q1140" s="108"/>
      <c r="R1140" s="108"/>
      <c r="S1140" s="108"/>
      <c r="T1140" s="108"/>
      <c r="U1140" s="108"/>
      <c r="V1140" s="108"/>
      <c r="W1140" s="108"/>
      <c r="X1140" s="108"/>
      <c r="Y1140" s="108"/>
      <c r="Z1140" s="108"/>
      <c r="AA1140" s="108"/>
      <c r="AB1140" s="108"/>
      <c r="AC1140" s="108"/>
      <c r="AD1140" s="108"/>
      <c r="AE1140" s="108"/>
      <c r="AF1140" s="108"/>
      <c r="AG1140" s="108"/>
      <c r="AH1140" s="108"/>
      <c r="AI1140" s="108"/>
      <c r="AJ1140" s="108"/>
      <c r="AK1140" s="108"/>
      <c r="AL1140" s="108"/>
      <c r="AM1140" s="109"/>
      <c r="AN1140" s="80"/>
    </row>
    <row r="1141" spans="3:44" outlineLevel="1">
      <c r="C1141" s="97" t="str">
        <f t="shared" si="28"/>
        <v>○</v>
      </c>
      <c r="E1141" s="80"/>
      <c r="F1141" s="80"/>
      <c r="G1141" s="80"/>
      <c r="H1141" s="80"/>
      <c r="I1141" s="80"/>
      <c r="J1141" s="80"/>
      <c r="K1141" s="80"/>
      <c r="L1141" s="80"/>
      <c r="M1141" s="80"/>
      <c r="N1141" s="80"/>
      <c r="O1141" s="80"/>
      <c r="P1141" s="80"/>
      <c r="Q1141" s="80"/>
      <c r="R1141" s="80"/>
      <c r="S1141" s="80"/>
      <c r="T1141" s="80"/>
      <c r="U1141" s="80"/>
      <c r="V1141" s="80"/>
      <c r="W1141" s="80"/>
      <c r="X1141" s="80"/>
      <c r="Y1141" s="80"/>
      <c r="Z1141" s="80"/>
      <c r="AA1141" s="80"/>
      <c r="AB1141" s="80"/>
      <c r="AC1141" s="80"/>
      <c r="AD1141" s="80"/>
      <c r="AE1141" s="80"/>
      <c r="AF1141" s="80"/>
      <c r="AG1141" s="80"/>
      <c r="AH1141" s="80"/>
      <c r="AI1141" s="80"/>
      <c r="AJ1141" s="80"/>
      <c r="AK1141" s="80"/>
      <c r="AL1141" s="80"/>
      <c r="AM1141" s="80"/>
      <c r="AN1141" s="80"/>
    </row>
    <row r="1142" spans="3:44" outlineLevel="1">
      <c r="C1142" s="97" t="str">
        <f t="shared" si="28"/>
        <v>○</v>
      </c>
    </row>
    <row r="1143" spans="3:44" outlineLevel="1">
      <c r="C1143" s="97" t="str">
        <f t="shared" si="28"/>
        <v>○</v>
      </c>
    </row>
    <row r="1144" spans="3:44" outlineLevel="1">
      <c r="C1144" s="97" t="str">
        <f t="shared" si="28"/>
        <v>○</v>
      </c>
    </row>
    <row r="1145" spans="3:44" outlineLevel="1">
      <c r="C1145" s="97" t="str">
        <f t="shared" si="28"/>
        <v>○</v>
      </c>
    </row>
    <row r="1146" spans="3:44" outlineLevel="1">
      <c r="C1146" s="97" t="str">
        <f t="shared" si="28"/>
        <v>○</v>
      </c>
    </row>
    <row r="1147" spans="3:44" ht="14.25" outlineLevel="1" thickBot="1">
      <c r="C1147" s="97" t="str">
        <f t="shared" si="28"/>
        <v>○</v>
      </c>
    </row>
    <row r="1148" spans="3:44" ht="14.25" outlineLevel="1" thickBot="1">
      <c r="C1148" s="96" t="str">
        <f>C$43</f>
        <v>○</v>
      </c>
      <c r="E1148" s="80"/>
      <c r="F1148" s="80"/>
      <c r="G1148" s="80"/>
      <c r="H1148" s="80"/>
      <c r="I1148" s="80"/>
      <c r="J1148" s="80"/>
      <c r="K1148" s="80"/>
      <c r="L1148" s="80"/>
      <c r="M1148" s="80"/>
      <c r="N1148" s="80"/>
      <c r="O1148" s="80"/>
      <c r="P1148" s="80"/>
      <c r="Q1148" s="80"/>
      <c r="R1148" s="80"/>
      <c r="S1148" s="80"/>
      <c r="T1148" s="80"/>
      <c r="U1148" s="80"/>
      <c r="V1148" s="80"/>
      <c r="W1148" s="80"/>
      <c r="X1148" s="80"/>
      <c r="Y1148" s="80"/>
      <c r="Z1148" s="80"/>
      <c r="AA1148" s="80"/>
      <c r="AB1148" s="80"/>
      <c r="AC1148" s="80"/>
      <c r="AD1148" s="80"/>
      <c r="AE1148" s="80"/>
      <c r="AF1148" s="80"/>
      <c r="AG1148" s="80"/>
      <c r="AH1148" s="80"/>
      <c r="AI1148" s="80"/>
      <c r="AJ1148" s="80"/>
      <c r="AK1148" s="80"/>
      <c r="AL1148" s="80"/>
      <c r="AM1148" s="80"/>
      <c r="AN1148" s="80"/>
      <c r="AR1148" t="s">
        <v>1158</v>
      </c>
    </row>
    <row r="1149" spans="3:44" outlineLevel="1">
      <c r="C1149" s="97" t="str">
        <f t="shared" ref="C1149:C1180" si="29">C$1148</f>
        <v>○</v>
      </c>
      <c r="E1149" s="80"/>
      <c r="F1149" s="80"/>
      <c r="G1149" s="80"/>
      <c r="H1149" s="80"/>
      <c r="I1149" s="80"/>
      <c r="J1149" s="80"/>
      <c r="K1149" s="80"/>
      <c r="L1149" s="80"/>
      <c r="M1149" s="80"/>
      <c r="N1149" s="80"/>
      <c r="O1149" s="80"/>
      <c r="P1149" s="80"/>
      <c r="Q1149" s="80"/>
      <c r="R1149" s="80"/>
      <c r="S1149" s="80"/>
      <c r="T1149" s="80"/>
      <c r="U1149" s="80"/>
      <c r="V1149" s="80"/>
      <c r="W1149" s="80"/>
      <c r="X1149" s="80"/>
      <c r="Y1149" s="80"/>
      <c r="Z1149" s="80"/>
      <c r="AA1149" s="80"/>
      <c r="AB1149" s="80"/>
      <c r="AC1149" s="80"/>
      <c r="AD1149" s="80"/>
      <c r="AE1149" s="80"/>
      <c r="AF1149" s="80"/>
      <c r="AG1149" s="80"/>
      <c r="AH1149" s="80"/>
      <c r="AI1149" s="80"/>
      <c r="AJ1149" s="80"/>
      <c r="AK1149" s="80"/>
      <c r="AL1149" s="80"/>
      <c r="AM1149" s="80"/>
      <c r="AN1149" s="99" t="s">
        <v>435</v>
      </c>
    </row>
    <row r="1150" spans="3:44" outlineLevel="1">
      <c r="C1150" s="97" t="str">
        <f t="shared" si="29"/>
        <v>○</v>
      </c>
      <c r="E1150" s="80"/>
      <c r="F1150" s="1029" t="s">
        <v>55</v>
      </c>
      <c r="G1150" s="1030"/>
      <c r="H1150" s="1030"/>
      <c r="I1150" s="1030"/>
      <c r="J1150" s="1030" t="str">
        <f>P43</f>
        <v>⑦</v>
      </c>
      <c r="K1150" s="1031"/>
      <c r="L1150" s="1032" t="s">
        <v>446</v>
      </c>
      <c r="M1150" s="1032"/>
      <c r="N1150" s="1032"/>
      <c r="O1150" s="1032"/>
      <c r="P1150" s="1032"/>
      <c r="Q1150" s="1032"/>
      <c r="R1150" s="1032"/>
      <c r="S1150" s="1032"/>
      <c r="T1150" s="1032"/>
      <c r="U1150" s="1032"/>
      <c r="V1150" s="1032"/>
      <c r="W1150" s="1032"/>
      <c r="X1150" s="1032"/>
      <c r="Y1150" s="1032"/>
      <c r="Z1150" s="1032"/>
      <c r="AA1150" s="1032"/>
      <c r="AB1150" s="1032"/>
      <c r="AC1150" s="1032"/>
      <c r="AD1150" s="1032"/>
      <c r="AE1150" s="1032"/>
      <c r="AF1150" s="1032"/>
      <c r="AG1150" s="1032"/>
      <c r="AH1150" s="1032"/>
      <c r="AI1150" s="1032"/>
      <c r="AJ1150" s="1032"/>
      <c r="AK1150" s="1032"/>
      <c r="AL1150" s="1032"/>
      <c r="AM1150" s="1032"/>
      <c r="AN1150" s="80"/>
      <c r="AR1150" t="s">
        <v>467</v>
      </c>
    </row>
    <row r="1151" spans="3:44" outlineLevel="1">
      <c r="C1151" s="97" t="str">
        <f t="shared" si="29"/>
        <v>○</v>
      </c>
      <c r="E1151" s="80"/>
      <c r="F1151" s="100"/>
      <c r="G1151" s="100"/>
      <c r="H1151" s="100"/>
      <c r="I1151" s="100"/>
      <c r="J1151" s="100"/>
      <c r="K1151" s="100"/>
      <c r="L1151" s="1033" t="s">
        <v>436</v>
      </c>
      <c r="M1151" s="1033"/>
      <c r="N1151" s="1033"/>
      <c r="O1151" s="1033"/>
      <c r="P1151" s="1033"/>
      <c r="Q1151" s="1033"/>
      <c r="R1151" s="1033"/>
      <c r="S1151" s="1033"/>
      <c r="T1151" s="1033"/>
      <c r="U1151" s="1033"/>
      <c r="V1151" s="1033"/>
      <c r="W1151" s="1033"/>
      <c r="X1151" s="1033"/>
      <c r="Y1151" s="1033"/>
      <c r="Z1151" s="1033"/>
      <c r="AA1151" s="1033"/>
      <c r="AB1151" s="1033"/>
      <c r="AC1151" s="1033"/>
      <c r="AD1151" s="1033"/>
      <c r="AE1151" s="1033"/>
      <c r="AF1151" s="1033"/>
      <c r="AG1151" s="1033"/>
      <c r="AH1151" s="1033"/>
      <c r="AI1151" s="1033"/>
      <c r="AJ1151" s="1033"/>
      <c r="AK1151" s="1033"/>
      <c r="AL1151" s="1033"/>
      <c r="AM1151" s="1033"/>
      <c r="AN1151" s="80"/>
    </row>
    <row r="1152" spans="3:44" outlineLevel="1">
      <c r="C1152" s="97" t="str">
        <f t="shared" si="29"/>
        <v>○</v>
      </c>
      <c r="E1152" s="80"/>
      <c r="F1152" s="101"/>
      <c r="G1152" s="102" t="s">
        <v>282</v>
      </c>
      <c r="H1152" s="103"/>
      <c r="I1152" s="103"/>
      <c r="J1152" s="103"/>
      <c r="K1152" s="103"/>
      <c r="L1152" s="103"/>
      <c r="M1152" s="103"/>
      <c r="N1152" s="103"/>
      <c r="O1152" s="103"/>
      <c r="P1152" s="103"/>
      <c r="Q1152" s="103"/>
      <c r="R1152" s="103"/>
      <c r="S1152" s="103"/>
      <c r="T1152" s="103"/>
      <c r="U1152" s="103"/>
      <c r="V1152" s="103"/>
      <c r="W1152" s="103"/>
      <c r="X1152" s="103"/>
      <c r="Y1152" s="103"/>
      <c r="Z1152" s="103"/>
      <c r="AA1152" s="103"/>
      <c r="AB1152" s="103"/>
      <c r="AC1152" s="103"/>
      <c r="AD1152" s="103"/>
      <c r="AE1152" s="103"/>
      <c r="AF1152" s="103"/>
      <c r="AG1152" s="103"/>
      <c r="AH1152" s="103"/>
      <c r="AI1152" s="103"/>
      <c r="AJ1152" s="103"/>
      <c r="AK1152" s="103"/>
      <c r="AL1152" s="103"/>
      <c r="AM1152" s="104"/>
      <c r="AN1152" s="80"/>
    </row>
    <row r="1153" spans="3:40" outlineLevel="1">
      <c r="C1153" s="97" t="str">
        <f t="shared" si="29"/>
        <v>○</v>
      </c>
      <c r="E1153" s="80"/>
      <c r="F1153" s="105"/>
      <c r="G1153" s="80"/>
      <c r="H1153" s="1021" t="s">
        <v>437</v>
      </c>
      <c r="I1153" s="1021"/>
      <c r="J1153" s="1021"/>
      <c r="K1153" s="1021"/>
      <c r="L1153" s="1021"/>
      <c r="M1153" s="1021"/>
      <c r="N1153" s="1021"/>
      <c r="O1153" s="1021"/>
      <c r="P1153" s="1021"/>
      <c r="Q1153" s="1021"/>
      <c r="R1153" s="1021"/>
      <c r="S1153" s="1021"/>
      <c r="T1153" s="1021"/>
      <c r="U1153" s="1021"/>
      <c r="V1153" s="1021"/>
      <c r="W1153" s="1021"/>
      <c r="X1153" s="1021"/>
      <c r="Y1153" s="1021"/>
      <c r="Z1153" s="1021"/>
      <c r="AA1153" s="1021"/>
      <c r="AB1153" s="1021"/>
      <c r="AC1153" s="1021"/>
      <c r="AD1153" s="1021"/>
      <c r="AE1153" s="1021"/>
      <c r="AF1153" s="1021"/>
      <c r="AG1153" s="1021"/>
      <c r="AH1153" s="1021"/>
      <c r="AI1153" s="1021"/>
      <c r="AJ1153" s="1021"/>
      <c r="AK1153" s="1021"/>
      <c r="AL1153" s="1021"/>
      <c r="AM1153" s="106"/>
      <c r="AN1153" s="80"/>
    </row>
    <row r="1154" spans="3:40" outlineLevel="1">
      <c r="C1154" s="97" t="str">
        <f t="shared" si="29"/>
        <v>○</v>
      </c>
      <c r="E1154" s="80"/>
      <c r="F1154" s="105"/>
      <c r="G1154" s="112"/>
      <c r="H1154" s="1021"/>
      <c r="I1154" s="1021"/>
      <c r="J1154" s="1021"/>
      <c r="K1154" s="1021"/>
      <c r="L1154" s="1021"/>
      <c r="M1154" s="1021"/>
      <c r="N1154" s="1021"/>
      <c r="O1154" s="1021"/>
      <c r="P1154" s="1021"/>
      <c r="Q1154" s="1021"/>
      <c r="R1154" s="1021"/>
      <c r="S1154" s="1021"/>
      <c r="T1154" s="1021"/>
      <c r="U1154" s="1021"/>
      <c r="V1154" s="1021"/>
      <c r="W1154" s="1021"/>
      <c r="X1154" s="1021"/>
      <c r="Y1154" s="1021"/>
      <c r="Z1154" s="1021"/>
      <c r="AA1154" s="1021"/>
      <c r="AB1154" s="1021"/>
      <c r="AC1154" s="1021"/>
      <c r="AD1154" s="1021"/>
      <c r="AE1154" s="1021"/>
      <c r="AF1154" s="1021"/>
      <c r="AG1154" s="1021"/>
      <c r="AH1154" s="1021"/>
      <c r="AI1154" s="1021"/>
      <c r="AJ1154" s="1021"/>
      <c r="AK1154" s="1021"/>
      <c r="AL1154" s="1021"/>
      <c r="AM1154" s="106"/>
      <c r="AN1154" s="80"/>
    </row>
    <row r="1155" spans="3:40" outlineLevel="1">
      <c r="C1155" s="97" t="str">
        <f t="shared" si="29"/>
        <v>○</v>
      </c>
      <c r="E1155" s="80"/>
      <c r="F1155" s="105"/>
      <c r="G1155" s="112"/>
      <c r="H1155" s="1021"/>
      <c r="I1155" s="1021"/>
      <c r="J1155" s="1021"/>
      <c r="K1155" s="1021"/>
      <c r="L1155" s="1021"/>
      <c r="M1155" s="1021"/>
      <c r="N1155" s="1021"/>
      <c r="O1155" s="1021"/>
      <c r="P1155" s="1021"/>
      <c r="Q1155" s="1021"/>
      <c r="R1155" s="1021"/>
      <c r="S1155" s="1021"/>
      <c r="T1155" s="1021"/>
      <c r="U1155" s="1021"/>
      <c r="V1155" s="1021"/>
      <c r="W1155" s="1021"/>
      <c r="X1155" s="1021"/>
      <c r="Y1155" s="1021"/>
      <c r="Z1155" s="1021"/>
      <c r="AA1155" s="1021"/>
      <c r="AB1155" s="1021"/>
      <c r="AC1155" s="1021"/>
      <c r="AD1155" s="1021"/>
      <c r="AE1155" s="1021"/>
      <c r="AF1155" s="1021"/>
      <c r="AG1155" s="1021"/>
      <c r="AH1155" s="1021"/>
      <c r="AI1155" s="1021"/>
      <c r="AJ1155" s="1021"/>
      <c r="AK1155" s="1021"/>
      <c r="AL1155" s="1021"/>
      <c r="AM1155" s="106"/>
      <c r="AN1155" s="80"/>
    </row>
    <row r="1156" spans="3:40" outlineLevel="1">
      <c r="C1156" s="97" t="str">
        <f t="shared" si="29"/>
        <v>○</v>
      </c>
      <c r="E1156" s="80"/>
      <c r="F1156" s="105"/>
      <c r="G1156" s="80"/>
      <c r="H1156" s="88"/>
      <c r="I1156" s="88"/>
      <c r="J1156" s="88"/>
      <c r="K1156" s="88"/>
      <c r="L1156" s="88"/>
      <c r="M1156" s="88"/>
      <c r="N1156" s="88"/>
      <c r="O1156" s="88"/>
      <c r="P1156" s="88"/>
      <c r="Q1156" s="88"/>
      <c r="R1156" s="88"/>
      <c r="S1156" s="88"/>
      <c r="T1156" s="88"/>
      <c r="U1156" s="88"/>
      <c r="V1156" s="88"/>
      <c r="W1156" s="88"/>
      <c r="X1156" s="88"/>
      <c r="Y1156" s="88"/>
      <c r="Z1156" s="88"/>
      <c r="AA1156" s="88"/>
      <c r="AB1156" s="88"/>
      <c r="AC1156" s="88"/>
      <c r="AD1156" s="88"/>
      <c r="AE1156" s="88"/>
      <c r="AF1156" s="88"/>
      <c r="AG1156" s="88"/>
      <c r="AH1156" s="88"/>
      <c r="AI1156" s="88"/>
      <c r="AJ1156" s="88"/>
      <c r="AK1156" s="88"/>
      <c r="AL1156" s="88"/>
      <c r="AM1156" s="106"/>
      <c r="AN1156" s="80"/>
    </row>
    <row r="1157" spans="3:40" outlineLevel="1">
      <c r="C1157" s="97" t="str">
        <f t="shared" si="29"/>
        <v>○</v>
      </c>
      <c r="E1157" s="80"/>
      <c r="F1157" s="105"/>
      <c r="G1157" s="33" t="s">
        <v>321</v>
      </c>
      <c r="H1157" s="112"/>
      <c r="I1157" s="112"/>
      <c r="J1157" s="112"/>
      <c r="K1157" s="112"/>
      <c r="L1157" s="112"/>
      <c r="M1157" s="112"/>
      <c r="N1157" s="112"/>
      <c r="O1157" s="112"/>
      <c r="P1157" s="112"/>
      <c r="Q1157" s="112"/>
      <c r="R1157" s="112"/>
      <c r="S1157" s="112"/>
      <c r="T1157" s="112"/>
      <c r="U1157" s="112"/>
      <c r="V1157" s="112"/>
      <c r="W1157" s="112"/>
      <c r="X1157" s="112"/>
      <c r="Y1157" s="112"/>
      <c r="Z1157" s="112"/>
      <c r="AA1157" s="112"/>
      <c r="AB1157" s="112"/>
      <c r="AC1157" s="112"/>
      <c r="AD1157" s="112"/>
      <c r="AE1157" s="112"/>
      <c r="AF1157" s="112"/>
      <c r="AG1157" s="112"/>
      <c r="AH1157" s="112"/>
      <c r="AI1157" s="112"/>
      <c r="AJ1157" s="112"/>
      <c r="AK1157" s="112"/>
      <c r="AL1157" s="112"/>
      <c r="AM1157" s="106"/>
      <c r="AN1157" s="80"/>
    </row>
    <row r="1158" spans="3:40" outlineLevel="1">
      <c r="C1158" s="97" t="str">
        <f t="shared" si="29"/>
        <v>○</v>
      </c>
      <c r="E1158" s="80"/>
      <c r="F1158" s="105"/>
      <c r="G1158" s="33"/>
      <c r="H1158" s="124" t="s">
        <v>406</v>
      </c>
      <c r="I1158" s="113"/>
      <c r="J1158" s="113"/>
      <c r="K1158" s="113"/>
      <c r="L1158" s="113"/>
      <c r="M1158" s="113"/>
      <c r="N1158" s="113"/>
      <c r="O1158" s="113"/>
      <c r="P1158" s="113"/>
      <c r="Q1158" s="113"/>
      <c r="R1158" s="113"/>
      <c r="S1158" s="113"/>
      <c r="T1158" s="113"/>
      <c r="U1158" s="113"/>
      <c r="V1158" s="113"/>
      <c r="W1158" s="113"/>
      <c r="X1158" s="113"/>
      <c r="Y1158" s="113"/>
      <c r="Z1158" s="113"/>
      <c r="AA1158" s="113"/>
      <c r="AB1158" s="113"/>
      <c r="AC1158" s="113"/>
      <c r="AD1158" s="113"/>
      <c r="AE1158" s="113"/>
      <c r="AF1158" s="113"/>
      <c r="AG1158" s="113"/>
      <c r="AH1158" s="113"/>
      <c r="AI1158" s="113"/>
      <c r="AJ1158" s="113"/>
      <c r="AK1158" s="113"/>
      <c r="AL1158" s="114"/>
      <c r="AM1158" s="106"/>
      <c r="AN1158" s="80"/>
    </row>
    <row r="1159" spans="3:40" outlineLevel="1">
      <c r="C1159" s="97" t="str">
        <f t="shared" si="29"/>
        <v>○</v>
      </c>
      <c r="E1159" s="80"/>
      <c r="F1159" s="105"/>
      <c r="G1159" s="112"/>
      <c r="H1159" s="105"/>
      <c r="I1159" s="1021" t="s">
        <v>438</v>
      </c>
      <c r="J1159" s="1021"/>
      <c r="K1159" s="1021"/>
      <c r="L1159" s="1021"/>
      <c r="M1159" s="1021"/>
      <c r="N1159" s="1021"/>
      <c r="O1159" s="1021"/>
      <c r="P1159" s="1021"/>
      <c r="Q1159" s="1021"/>
      <c r="R1159" s="1021"/>
      <c r="S1159" s="1021"/>
      <c r="T1159" s="1021"/>
      <c r="U1159" s="1021"/>
      <c r="V1159" s="1021"/>
      <c r="W1159" s="1021"/>
      <c r="X1159" s="1021"/>
      <c r="Y1159" s="1021"/>
      <c r="Z1159" s="1021"/>
      <c r="AA1159" s="1021"/>
      <c r="AB1159" s="1021"/>
      <c r="AC1159" s="1021"/>
      <c r="AD1159" s="1021"/>
      <c r="AE1159" s="1021"/>
      <c r="AF1159" s="1021"/>
      <c r="AG1159" s="1021"/>
      <c r="AH1159" s="1021"/>
      <c r="AI1159" s="1021"/>
      <c r="AJ1159" s="1021"/>
      <c r="AK1159" s="1021"/>
      <c r="AL1159" s="1022"/>
      <c r="AM1159" s="106"/>
      <c r="AN1159" s="80"/>
    </row>
    <row r="1160" spans="3:40" outlineLevel="1">
      <c r="C1160" s="97" t="str">
        <f t="shared" si="29"/>
        <v>○</v>
      </c>
      <c r="E1160" s="80"/>
      <c r="F1160" s="105"/>
      <c r="G1160" s="112"/>
      <c r="H1160" s="125"/>
      <c r="I1160" s="1021"/>
      <c r="J1160" s="1021"/>
      <c r="K1160" s="1021"/>
      <c r="L1160" s="1021"/>
      <c r="M1160" s="1021"/>
      <c r="N1160" s="1021"/>
      <c r="O1160" s="1021"/>
      <c r="P1160" s="1021"/>
      <c r="Q1160" s="1021"/>
      <c r="R1160" s="1021"/>
      <c r="S1160" s="1021"/>
      <c r="T1160" s="1021"/>
      <c r="U1160" s="1021"/>
      <c r="V1160" s="1021"/>
      <c r="W1160" s="1021"/>
      <c r="X1160" s="1021"/>
      <c r="Y1160" s="1021"/>
      <c r="Z1160" s="1021"/>
      <c r="AA1160" s="1021"/>
      <c r="AB1160" s="1021"/>
      <c r="AC1160" s="1021"/>
      <c r="AD1160" s="1021"/>
      <c r="AE1160" s="1021"/>
      <c r="AF1160" s="1021"/>
      <c r="AG1160" s="1021"/>
      <c r="AH1160" s="1021"/>
      <c r="AI1160" s="1021"/>
      <c r="AJ1160" s="1021"/>
      <c r="AK1160" s="1021"/>
      <c r="AL1160" s="1022"/>
      <c r="AM1160" s="106"/>
      <c r="AN1160" s="80"/>
    </row>
    <row r="1161" spans="3:40" outlineLevel="1">
      <c r="C1161" s="97" t="str">
        <f t="shared" si="29"/>
        <v>○</v>
      </c>
      <c r="E1161" s="80"/>
      <c r="F1161" s="105"/>
      <c r="G1161" s="112"/>
      <c r="H1161" s="125"/>
      <c r="I1161" s="1021"/>
      <c r="J1161" s="1021"/>
      <c r="K1161" s="1021"/>
      <c r="L1161" s="1021"/>
      <c r="M1161" s="1021"/>
      <c r="N1161" s="1021"/>
      <c r="O1161" s="1021"/>
      <c r="P1161" s="1021"/>
      <c r="Q1161" s="1021"/>
      <c r="R1161" s="1021"/>
      <c r="S1161" s="1021"/>
      <c r="T1161" s="1021"/>
      <c r="U1161" s="1021"/>
      <c r="V1161" s="1021"/>
      <c r="W1161" s="1021"/>
      <c r="X1161" s="1021"/>
      <c r="Y1161" s="1021"/>
      <c r="Z1161" s="1021"/>
      <c r="AA1161" s="1021"/>
      <c r="AB1161" s="1021"/>
      <c r="AC1161" s="1021"/>
      <c r="AD1161" s="1021"/>
      <c r="AE1161" s="1021"/>
      <c r="AF1161" s="1021"/>
      <c r="AG1161" s="1021"/>
      <c r="AH1161" s="1021"/>
      <c r="AI1161" s="1021"/>
      <c r="AJ1161" s="1021"/>
      <c r="AK1161" s="1021"/>
      <c r="AL1161" s="1022"/>
      <c r="AM1161" s="106"/>
      <c r="AN1161" s="80"/>
    </row>
    <row r="1162" spans="3:40" outlineLevel="1">
      <c r="C1162" s="97" t="str">
        <f t="shared" si="29"/>
        <v>○</v>
      </c>
      <c r="E1162" s="80"/>
      <c r="F1162" s="105"/>
      <c r="G1162" s="112"/>
      <c r="H1162" s="131"/>
      <c r="I1162" s="144"/>
      <c r="J1162" s="144"/>
      <c r="K1162" s="144"/>
      <c r="L1162" s="144"/>
      <c r="M1162" s="144"/>
      <c r="N1162" s="144"/>
      <c r="O1162" s="144"/>
      <c r="P1162" s="144"/>
      <c r="Q1162" s="144"/>
      <c r="R1162" s="144"/>
      <c r="S1162" s="144"/>
      <c r="T1162" s="144"/>
      <c r="U1162" s="144"/>
      <c r="V1162" s="144"/>
      <c r="W1162" s="144"/>
      <c r="X1162" s="144"/>
      <c r="Y1162" s="144"/>
      <c r="Z1162" s="144"/>
      <c r="AA1162" s="144"/>
      <c r="AB1162" s="144"/>
      <c r="AC1162" s="144"/>
      <c r="AD1162" s="144"/>
      <c r="AE1162" s="144"/>
      <c r="AF1162" s="144"/>
      <c r="AG1162" s="144"/>
      <c r="AH1162" s="144"/>
      <c r="AI1162" s="144"/>
      <c r="AJ1162" s="144"/>
      <c r="AK1162" s="144"/>
      <c r="AL1162" s="145"/>
      <c r="AM1162" s="106"/>
      <c r="AN1162" s="80"/>
    </row>
    <row r="1163" spans="3:40" outlineLevel="1">
      <c r="C1163" s="97" t="str">
        <f t="shared" si="29"/>
        <v>○</v>
      </c>
      <c r="E1163" s="80"/>
      <c r="F1163" s="105"/>
      <c r="G1163" s="80"/>
      <c r="H1163" s="88"/>
      <c r="I1163" s="88"/>
      <c r="J1163" s="88"/>
      <c r="K1163" s="88"/>
      <c r="L1163" s="88"/>
      <c r="M1163" s="88"/>
      <c r="N1163" s="88"/>
      <c r="O1163" s="88"/>
      <c r="P1163" s="88"/>
      <c r="Q1163" s="88"/>
      <c r="R1163" s="88"/>
      <c r="S1163" s="88"/>
      <c r="T1163" s="88"/>
      <c r="U1163" s="88"/>
      <c r="V1163" s="88"/>
      <c r="W1163" s="88"/>
      <c r="X1163" s="88"/>
      <c r="Y1163" s="88"/>
      <c r="Z1163" s="88"/>
      <c r="AA1163" s="88"/>
      <c r="AB1163" s="88"/>
      <c r="AC1163" s="88"/>
      <c r="AD1163" s="88"/>
      <c r="AE1163" s="88"/>
      <c r="AF1163" s="88"/>
      <c r="AG1163" s="88"/>
      <c r="AH1163" s="88"/>
      <c r="AI1163" s="88"/>
      <c r="AJ1163" s="88"/>
      <c r="AK1163" s="88"/>
      <c r="AL1163" s="88"/>
      <c r="AM1163" s="106"/>
      <c r="AN1163" s="80"/>
    </row>
    <row r="1164" spans="3:40" outlineLevel="1">
      <c r="C1164" s="97" t="str">
        <f t="shared" si="29"/>
        <v>○</v>
      </c>
      <c r="E1164" s="80"/>
      <c r="F1164" s="105"/>
      <c r="G1164" s="33" t="s">
        <v>285</v>
      </c>
      <c r="H1164" s="112"/>
      <c r="I1164" s="112"/>
      <c r="J1164" s="112"/>
      <c r="K1164" s="112"/>
      <c r="L1164" s="112"/>
      <c r="M1164" s="112"/>
      <c r="N1164" s="112"/>
      <c r="O1164" s="112"/>
      <c r="P1164" s="112"/>
      <c r="Q1164" s="112"/>
      <c r="R1164" s="112"/>
      <c r="S1164" s="112"/>
      <c r="T1164" s="112"/>
      <c r="U1164" s="112"/>
      <c r="V1164" s="112"/>
      <c r="W1164" s="112"/>
      <c r="X1164" s="112"/>
      <c r="Y1164" s="112"/>
      <c r="Z1164" s="112"/>
      <c r="AA1164" s="112"/>
      <c r="AB1164" s="112"/>
      <c r="AC1164" s="112"/>
      <c r="AD1164" s="112"/>
      <c r="AE1164" s="112"/>
      <c r="AF1164" s="112"/>
      <c r="AG1164" s="112"/>
      <c r="AH1164" s="112"/>
      <c r="AI1164" s="112"/>
      <c r="AJ1164" s="112"/>
      <c r="AK1164" s="112"/>
      <c r="AL1164" s="112"/>
      <c r="AM1164" s="106"/>
      <c r="AN1164" s="80"/>
    </row>
    <row r="1165" spans="3:40" outlineLevel="1">
      <c r="C1165" s="97" t="str">
        <f t="shared" si="29"/>
        <v>○</v>
      </c>
      <c r="E1165" s="80"/>
      <c r="F1165" s="105"/>
      <c r="G1165" s="112"/>
      <c r="H1165" s="1017" t="s">
        <v>439</v>
      </c>
      <c r="I1165" s="1018"/>
      <c r="J1165" s="1018"/>
      <c r="K1165" s="1018"/>
      <c r="L1165" s="1018"/>
      <c r="M1165" s="1018"/>
      <c r="N1165" s="1018"/>
      <c r="O1165" s="1018"/>
      <c r="P1165" s="1018"/>
      <c r="Q1165" s="1018"/>
      <c r="R1165" s="1018"/>
      <c r="S1165" s="1018"/>
      <c r="T1165" s="1018"/>
      <c r="U1165" s="1018"/>
      <c r="V1165" s="1018"/>
      <c r="W1165" s="1018"/>
      <c r="X1165" s="1018"/>
      <c r="Y1165" s="1018"/>
      <c r="Z1165" s="1018"/>
      <c r="AA1165" s="1018"/>
      <c r="AB1165" s="1018"/>
      <c r="AC1165" s="1018"/>
      <c r="AD1165" s="1018"/>
      <c r="AE1165" s="1018"/>
      <c r="AF1165" s="1018"/>
      <c r="AG1165" s="1018"/>
      <c r="AH1165" s="1018"/>
      <c r="AI1165" s="1018"/>
      <c r="AJ1165" s="1018"/>
      <c r="AK1165" s="1018"/>
      <c r="AL1165" s="1019"/>
      <c r="AM1165" s="106"/>
      <c r="AN1165" s="80"/>
    </row>
    <row r="1166" spans="3:40" outlineLevel="1">
      <c r="C1166" s="97" t="str">
        <f t="shared" si="29"/>
        <v>○</v>
      </c>
      <c r="E1166" s="80"/>
      <c r="F1166" s="105"/>
      <c r="G1166" s="112"/>
      <c r="H1166" s="1020"/>
      <c r="I1166" s="1021"/>
      <c r="J1166" s="1021"/>
      <c r="K1166" s="1021"/>
      <c r="L1166" s="1021"/>
      <c r="M1166" s="1021"/>
      <c r="N1166" s="1021"/>
      <c r="O1166" s="1021"/>
      <c r="P1166" s="1021"/>
      <c r="Q1166" s="1021"/>
      <c r="R1166" s="1021"/>
      <c r="S1166" s="1021"/>
      <c r="T1166" s="1021"/>
      <c r="U1166" s="1021"/>
      <c r="V1166" s="1021"/>
      <c r="W1166" s="1021"/>
      <c r="X1166" s="1021"/>
      <c r="Y1166" s="1021"/>
      <c r="Z1166" s="1021"/>
      <c r="AA1166" s="1021"/>
      <c r="AB1166" s="1021"/>
      <c r="AC1166" s="1021"/>
      <c r="AD1166" s="1021"/>
      <c r="AE1166" s="1021"/>
      <c r="AF1166" s="1021"/>
      <c r="AG1166" s="1021"/>
      <c r="AH1166" s="1021"/>
      <c r="AI1166" s="1021"/>
      <c r="AJ1166" s="1021"/>
      <c r="AK1166" s="1021"/>
      <c r="AL1166" s="1022"/>
      <c r="AM1166" s="106"/>
      <c r="AN1166" s="80"/>
    </row>
    <row r="1167" spans="3:40" outlineLevel="1">
      <c r="C1167" s="97" t="str">
        <f t="shared" si="29"/>
        <v>○</v>
      </c>
      <c r="E1167" s="80"/>
      <c r="F1167" s="105"/>
      <c r="G1167" s="112"/>
      <c r="H1167" s="1020"/>
      <c r="I1167" s="1021"/>
      <c r="J1167" s="1021"/>
      <c r="K1167" s="1021"/>
      <c r="L1167" s="1021"/>
      <c r="M1167" s="1021"/>
      <c r="N1167" s="1021"/>
      <c r="O1167" s="1021"/>
      <c r="P1167" s="1021"/>
      <c r="Q1167" s="1021"/>
      <c r="R1167" s="1021"/>
      <c r="S1167" s="1021"/>
      <c r="T1167" s="1021"/>
      <c r="U1167" s="1021"/>
      <c r="V1167" s="1021"/>
      <c r="W1167" s="1021"/>
      <c r="X1167" s="1021"/>
      <c r="Y1167" s="1021"/>
      <c r="Z1167" s="1021"/>
      <c r="AA1167" s="1021"/>
      <c r="AB1167" s="1021"/>
      <c r="AC1167" s="1021"/>
      <c r="AD1167" s="1021"/>
      <c r="AE1167" s="1021"/>
      <c r="AF1167" s="1021"/>
      <c r="AG1167" s="1021"/>
      <c r="AH1167" s="1021"/>
      <c r="AI1167" s="1021"/>
      <c r="AJ1167" s="1021"/>
      <c r="AK1167" s="1021"/>
      <c r="AL1167" s="1022"/>
      <c r="AM1167" s="106"/>
      <c r="AN1167" s="80"/>
    </row>
    <row r="1168" spans="3:40" outlineLevel="1">
      <c r="C1168" s="97" t="str">
        <f t="shared" si="29"/>
        <v>○</v>
      </c>
      <c r="E1168" s="80"/>
      <c r="F1168" s="105"/>
      <c r="G1168" s="112"/>
      <c r="H1168" s="1020"/>
      <c r="I1168" s="1021"/>
      <c r="J1168" s="1021"/>
      <c r="K1168" s="1021"/>
      <c r="L1168" s="1021"/>
      <c r="M1168" s="1021"/>
      <c r="N1168" s="1021"/>
      <c r="O1168" s="1021"/>
      <c r="P1168" s="1021"/>
      <c r="Q1168" s="1021"/>
      <c r="R1168" s="1021"/>
      <c r="S1168" s="1021"/>
      <c r="T1168" s="1021"/>
      <c r="U1168" s="1021"/>
      <c r="V1168" s="1021"/>
      <c r="W1168" s="1021"/>
      <c r="X1168" s="1021"/>
      <c r="Y1168" s="1021"/>
      <c r="Z1168" s="1021"/>
      <c r="AA1168" s="1021"/>
      <c r="AB1168" s="1021"/>
      <c r="AC1168" s="1021"/>
      <c r="AD1168" s="1021"/>
      <c r="AE1168" s="1021"/>
      <c r="AF1168" s="1021"/>
      <c r="AG1168" s="1021"/>
      <c r="AH1168" s="1021"/>
      <c r="AI1168" s="1021"/>
      <c r="AJ1168" s="1021"/>
      <c r="AK1168" s="1021"/>
      <c r="AL1168" s="1022"/>
      <c r="AM1168" s="106"/>
      <c r="AN1168" s="80"/>
    </row>
    <row r="1169" spans="3:40" outlineLevel="1">
      <c r="C1169" s="97" t="str">
        <f t="shared" si="29"/>
        <v>○</v>
      </c>
      <c r="E1169" s="80"/>
      <c r="F1169" s="105"/>
      <c r="G1169" s="112"/>
      <c r="H1169" s="1020"/>
      <c r="I1169" s="1021"/>
      <c r="J1169" s="1021"/>
      <c r="K1169" s="1021"/>
      <c r="L1169" s="1021"/>
      <c r="M1169" s="1021"/>
      <c r="N1169" s="1021"/>
      <c r="O1169" s="1021"/>
      <c r="P1169" s="1021"/>
      <c r="Q1169" s="1021"/>
      <c r="R1169" s="1021"/>
      <c r="S1169" s="1021"/>
      <c r="T1169" s="1021"/>
      <c r="U1169" s="1021"/>
      <c r="V1169" s="1021"/>
      <c r="W1169" s="1021"/>
      <c r="X1169" s="1021"/>
      <c r="Y1169" s="1021"/>
      <c r="Z1169" s="1021"/>
      <c r="AA1169" s="1021"/>
      <c r="AB1169" s="1021"/>
      <c r="AC1169" s="1021"/>
      <c r="AD1169" s="1021"/>
      <c r="AE1169" s="1021"/>
      <c r="AF1169" s="1021"/>
      <c r="AG1169" s="1021"/>
      <c r="AH1169" s="1021"/>
      <c r="AI1169" s="1021"/>
      <c r="AJ1169" s="1021"/>
      <c r="AK1169" s="1021"/>
      <c r="AL1169" s="1022"/>
      <c r="AM1169" s="106"/>
      <c r="AN1169" s="80"/>
    </row>
    <row r="1170" spans="3:40" outlineLevel="1">
      <c r="C1170" s="97" t="str">
        <f t="shared" si="29"/>
        <v>○</v>
      </c>
      <c r="E1170" s="80"/>
      <c r="F1170" s="105"/>
      <c r="G1170" s="112"/>
      <c r="H1170" s="1020"/>
      <c r="I1170" s="1021"/>
      <c r="J1170" s="1021"/>
      <c r="K1170" s="1021"/>
      <c r="L1170" s="1021"/>
      <c r="M1170" s="1021"/>
      <c r="N1170" s="1021"/>
      <c r="O1170" s="1021"/>
      <c r="P1170" s="1021"/>
      <c r="Q1170" s="1021"/>
      <c r="R1170" s="1021"/>
      <c r="S1170" s="1021"/>
      <c r="T1170" s="1021"/>
      <c r="U1170" s="1021"/>
      <c r="V1170" s="1021"/>
      <c r="W1170" s="1021"/>
      <c r="X1170" s="1021"/>
      <c r="Y1170" s="1021"/>
      <c r="Z1170" s="1021"/>
      <c r="AA1170" s="1021"/>
      <c r="AB1170" s="1021"/>
      <c r="AC1170" s="1021"/>
      <c r="AD1170" s="1021"/>
      <c r="AE1170" s="1021"/>
      <c r="AF1170" s="1021"/>
      <c r="AG1170" s="1021"/>
      <c r="AH1170" s="1021"/>
      <c r="AI1170" s="1021"/>
      <c r="AJ1170" s="1021"/>
      <c r="AK1170" s="1021"/>
      <c r="AL1170" s="1022"/>
      <c r="AM1170" s="106"/>
      <c r="AN1170" s="80"/>
    </row>
    <row r="1171" spans="3:40" outlineLevel="1">
      <c r="C1171" s="97" t="str">
        <f t="shared" si="29"/>
        <v>○</v>
      </c>
      <c r="E1171" s="80"/>
      <c r="F1171" s="105"/>
      <c r="G1171" s="112"/>
      <c r="H1171" s="1023"/>
      <c r="I1171" s="1024"/>
      <c r="J1171" s="1024"/>
      <c r="K1171" s="1024"/>
      <c r="L1171" s="1024"/>
      <c r="M1171" s="1024"/>
      <c r="N1171" s="1024"/>
      <c r="O1171" s="1024"/>
      <c r="P1171" s="1024"/>
      <c r="Q1171" s="1024"/>
      <c r="R1171" s="1024"/>
      <c r="S1171" s="1024"/>
      <c r="T1171" s="1024"/>
      <c r="U1171" s="1024"/>
      <c r="V1171" s="1024"/>
      <c r="W1171" s="1024"/>
      <c r="X1171" s="1024"/>
      <c r="Y1171" s="1024"/>
      <c r="Z1171" s="1024"/>
      <c r="AA1171" s="1024"/>
      <c r="AB1171" s="1024"/>
      <c r="AC1171" s="1024"/>
      <c r="AD1171" s="1024"/>
      <c r="AE1171" s="1024"/>
      <c r="AF1171" s="1024"/>
      <c r="AG1171" s="1024"/>
      <c r="AH1171" s="1024"/>
      <c r="AI1171" s="1024"/>
      <c r="AJ1171" s="1024"/>
      <c r="AK1171" s="1024"/>
      <c r="AL1171" s="1025"/>
      <c r="AM1171" s="106"/>
      <c r="AN1171" s="80"/>
    </row>
    <row r="1172" spans="3:40" outlineLevel="1">
      <c r="C1172" s="97" t="str">
        <f t="shared" si="29"/>
        <v>○</v>
      </c>
      <c r="E1172" s="80"/>
      <c r="F1172" s="105"/>
      <c r="G1172" s="88"/>
      <c r="H1172" s="88"/>
      <c r="I1172" s="88"/>
      <c r="J1172" s="88"/>
      <c r="K1172" s="88"/>
      <c r="L1172" s="88"/>
      <c r="M1172" s="88"/>
      <c r="N1172" s="88"/>
      <c r="O1172" s="88"/>
      <c r="P1172" s="88"/>
      <c r="Q1172" s="88"/>
      <c r="R1172" s="88"/>
      <c r="S1172" s="88"/>
      <c r="T1172" s="88"/>
      <c r="U1172" s="88"/>
      <c r="V1172" s="88"/>
      <c r="W1172" s="88"/>
      <c r="X1172" s="88"/>
      <c r="Y1172" s="88"/>
      <c r="Z1172" s="88"/>
      <c r="AA1172" s="88"/>
      <c r="AB1172" s="88"/>
      <c r="AC1172" s="88"/>
      <c r="AD1172" s="88"/>
      <c r="AE1172" s="88"/>
      <c r="AF1172" s="88"/>
      <c r="AG1172" s="88"/>
      <c r="AH1172" s="88"/>
      <c r="AI1172" s="88"/>
      <c r="AJ1172" s="88"/>
      <c r="AK1172" s="88"/>
      <c r="AL1172" s="88"/>
      <c r="AM1172" s="106"/>
      <c r="AN1172" s="80"/>
    </row>
    <row r="1173" spans="3:40" outlineLevel="1">
      <c r="C1173" s="97" t="str">
        <f t="shared" si="29"/>
        <v>○</v>
      </c>
      <c r="E1173" s="80"/>
      <c r="F1173" s="105"/>
      <c r="G1173" s="33" t="s">
        <v>287</v>
      </c>
      <c r="H1173" s="88"/>
      <c r="I1173" s="117"/>
      <c r="J1173" s="117"/>
      <c r="K1173" s="117"/>
      <c r="L1173" s="117"/>
      <c r="M1173" s="117"/>
      <c r="N1173" s="117"/>
      <c r="O1173" s="117"/>
      <c r="P1173" s="117"/>
      <c r="Q1173" s="117"/>
      <c r="R1173" s="117"/>
      <c r="S1173" s="117"/>
      <c r="T1173" s="117"/>
      <c r="U1173" s="117"/>
      <c r="V1173" s="117"/>
      <c r="W1173" s="117"/>
      <c r="X1173" s="117"/>
      <c r="Y1173" s="117"/>
      <c r="Z1173" s="117"/>
      <c r="AA1173" s="117"/>
      <c r="AB1173" s="117"/>
      <c r="AC1173" s="117"/>
      <c r="AD1173" s="117"/>
      <c r="AE1173" s="117"/>
      <c r="AF1173" s="117"/>
      <c r="AG1173" s="117"/>
      <c r="AH1173" s="117"/>
      <c r="AI1173" s="117"/>
      <c r="AJ1173" s="117"/>
      <c r="AK1173" s="117"/>
      <c r="AL1173" s="117"/>
      <c r="AM1173" s="106"/>
      <c r="AN1173" s="80"/>
    </row>
    <row r="1174" spans="3:40" outlineLevel="1">
      <c r="C1174" s="97" t="str">
        <f t="shared" si="29"/>
        <v>○</v>
      </c>
      <c r="E1174" s="80"/>
      <c r="F1174" s="105"/>
      <c r="G1174" s="33"/>
      <c r="H1174" s="124" t="s">
        <v>288</v>
      </c>
      <c r="I1174" s="113"/>
      <c r="J1174" s="113"/>
      <c r="K1174" s="113"/>
      <c r="L1174" s="113"/>
      <c r="M1174" s="113"/>
      <c r="N1174" s="113"/>
      <c r="O1174" s="113"/>
      <c r="P1174" s="113"/>
      <c r="Q1174" s="113"/>
      <c r="R1174" s="113"/>
      <c r="S1174" s="113"/>
      <c r="T1174" s="113"/>
      <c r="U1174" s="113"/>
      <c r="V1174" s="113"/>
      <c r="W1174" s="113"/>
      <c r="X1174" s="113"/>
      <c r="Y1174" s="113"/>
      <c r="Z1174" s="113"/>
      <c r="AA1174" s="113"/>
      <c r="AB1174" s="113"/>
      <c r="AC1174" s="113"/>
      <c r="AD1174" s="113"/>
      <c r="AE1174" s="113"/>
      <c r="AF1174" s="113"/>
      <c r="AG1174" s="113"/>
      <c r="AH1174" s="113"/>
      <c r="AI1174" s="113"/>
      <c r="AJ1174" s="113"/>
      <c r="AK1174" s="113"/>
      <c r="AL1174" s="114"/>
      <c r="AM1174" s="106"/>
      <c r="AN1174" s="80"/>
    </row>
    <row r="1175" spans="3:40" outlineLevel="1">
      <c r="C1175" s="97" t="str">
        <f t="shared" si="29"/>
        <v>○</v>
      </c>
      <c r="E1175" s="80"/>
      <c r="F1175" s="105"/>
      <c r="G1175" s="112"/>
      <c r="H1175" s="105"/>
      <c r="I1175" s="1021" t="s">
        <v>440</v>
      </c>
      <c r="J1175" s="1021"/>
      <c r="K1175" s="1021"/>
      <c r="L1175" s="1021"/>
      <c r="M1175" s="1021"/>
      <c r="N1175" s="1021"/>
      <c r="O1175" s="1021"/>
      <c r="P1175" s="1021"/>
      <c r="Q1175" s="1021"/>
      <c r="R1175" s="1021"/>
      <c r="S1175" s="1021"/>
      <c r="T1175" s="1021"/>
      <c r="U1175" s="1021"/>
      <c r="V1175" s="1021"/>
      <c r="W1175" s="1021"/>
      <c r="X1175" s="1021"/>
      <c r="Y1175" s="1021"/>
      <c r="Z1175" s="1021"/>
      <c r="AA1175" s="1021"/>
      <c r="AB1175" s="1021"/>
      <c r="AC1175" s="1021"/>
      <c r="AD1175" s="1021"/>
      <c r="AE1175" s="1021"/>
      <c r="AF1175" s="1021"/>
      <c r="AG1175" s="1021"/>
      <c r="AH1175" s="1021"/>
      <c r="AI1175" s="1021"/>
      <c r="AJ1175" s="1021"/>
      <c r="AK1175" s="1021"/>
      <c r="AL1175" s="1022"/>
      <c r="AM1175" s="106"/>
      <c r="AN1175" s="80"/>
    </row>
    <row r="1176" spans="3:40" outlineLevel="1">
      <c r="C1176" s="97" t="str">
        <f t="shared" si="29"/>
        <v>○</v>
      </c>
      <c r="E1176" s="80"/>
      <c r="F1176" s="105"/>
      <c r="G1176" s="112"/>
      <c r="H1176" s="125"/>
      <c r="I1176" s="1021"/>
      <c r="J1176" s="1021"/>
      <c r="K1176" s="1021"/>
      <c r="L1176" s="1021"/>
      <c r="M1176" s="1021"/>
      <c r="N1176" s="1021"/>
      <c r="O1176" s="1021"/>
      <c r="P1176" s="1021"/>
      <c r="Q1176" s="1021"/>
      <c r="R1176" s="1021"/>
      <c r="S1176" s="1021"/>
      <c r="T1176" s="1021"/>
      <c r="U1176" s="1021"/>
      <c r="V1176" s="1021"/>
      <c r="W1176" s="1021"/>
      <c r="X1176" s="1021"/>
      <c r="Y1176" s="1021"/>
      <c r="Z1176" s="1021"/>
      <c r="AA1176" s="1021"/>
      <c r="AB1176" s="1021"/>
      <c r="AC1176" s="1021"/>
      <c r="AD1176" s="1021"/>
      <c r="AE1176" s="1021"/>
      <c r="AF1176" s="1021"/>
      <c r="AG1176" s="1021"/>
      <c r="AH1176" s="1021"/>
      <c r="AI1176" s="1021"/>
      <c r="AJ1176" s="1021"/>
      <c r="AK1176" s="1021"/>
      <c r="AL1176" s="1022"/>
      <c r="AM1176" s="106"/>
      <c r="AN1176" s="80"/>
    </row>
    <row r="1177" spans="3:40" outlineLevel="1">
      <c r="C1177" s="97" t="str">
        <f t="shared" si="29"/>
        <v>○</v>
      </c>
      <c r="E1177" s="80"/>
      <c r="F1177" s="105"/>
      <c r="G1177" s="112"/>
      <c r="H1177" s="125"/>
      <c r="I1177" s="1021"/>
      <c r="J1177" s="1021"/>
      <c r="K1177" s="1021"/>
      <c r="L1177" s="1021"/>
      <c r="M1177" s="1021"/>
      <c r="N1177" s="1021"/>
      <c r="O1177" s="1021"/>
      <c r="P1177" s="1021"/>
      <c r="Q1177" s="1021"/>
      <c r="R1177" s="1021"/>
      <c r="S1177" s="1021"/>
      <c r="T1177" s="1021"/>
      <c r="U1177" s="1021"/>
      <c r="V1177" s="1021"/>
      <c r="W1177" s="1021"/>
      <c r="X1177" s="1021"/>
      <c r="Y1177" s="1021"/>
      <c r="Z1177" s="1021"/>
      <c r="AA1177" s="1021"/>
      <c r="AB1177" s="1021"/>
      <c r="AC1177" s="1021"/>
      <c r="AD1177" s="1021"/>
      <c r="AE1177" s="1021"/>
      <c r="AF1177" s="1021"/>
      <c r="AG1177" s="1021"/>
      <c r="AH1177" s="1021"/>
      <c r="AI1177" s="1021"/>
      <c r="AJ1177" s="1021"/>
      <c r="AK1177" s="1021"/>
      <c r="AL1177" s="1022"/>
      <c r="AM1177" s="106"/>
      <c r="AN1177" s="80"/>
    </row>
    <row r="1178" spans="3:40" outlineLevel="1">
      <c r="C1178" s="97" t="str">
        <f t="shared" si="29"/>
        <v>○</v>
      </c>
      <c r="E1178" s="80"/>
      <c r="F1178" s="105"/>
      <c r="G1178" s="88"/>
      <c r="H1178" s="126" t="s">
        <v>289</v>
      </c>
      <c r="I1178" s="111"/>
      <c r="J1178" s="111"/>
      <c r="K1178" s="111"/>
      <c r="L1178" s="111"/>
      <c r="M1178" s="111"/>
      <c r="N1178" s="111"/>
      <c r="O1178" s="111"/>
      <c r="P1178" s="111"/>
      <c r="Q1178" s="111"/>
      <c r="R1178" s="111"/>
      <c r="S1178" s="111"/>
      <c r="T1178" s="111"/>
      <c r="U1178" s="111"/>
      <c r="V1178" s="111"/>
      <c r="W1178" s="111"/>
      <c r="X1178" s="111"/>
      <c r="Y1178" s="111"/>
      <c r="Z1178" s="111"/>
      <c r="AA1178" s="111"/>
      <c r="AB1178" s="111"/>
      <c r="AC1178" s="111"/>
      <c r="AD1178" s="111"/>
      <c r="AE1178" s="111"/>
      <c r="AF1178" s="111"/>
      <c r="AG1178" s="111"/>
      <c r="AH1178" s="111"/>
      <c r="AI1178" s="111"/>
      <c r="AJ1178" s="111"/>
      <c r="AK1178" s="111"/>
      <c r="AL1178" s="116"/>
      <c r="AM1178" s="106"/>
      <c r="AN1178" s="80"/>
    </row>
    <row r="1179" spans="3:40" outlineLevel="1">
      <c r="C1179" s="97" t="str">
        <f t="shared" si="29"/>
        <v>○</v>
      </c>
      <c r="E1179" s="80"/>
      <c r="F1179" s="105"/>
      <c r="G1179" s="88"/>
      <c r="H1179" s="115"/>
      <c r="I1179" s="1027" t="s">
        <v>1151</v>
      </c>
      <c r="J1179" s="1027"/>
      <c r="K1179" s="1027"/>
      <c r="L1179" s="1027"/>
      <c r="M1179" s="1027"/>
      <c r="N1179" s="1027"/>
      <c r="O1179" s="1027"/>
      <c r="P1179" s="1027"/>
      <c r="Q1179" s="1027"/>
      <c r="R1179" s="1027"/>
      <c r="S1179" s="1027"/>
      <c r="T1179" s="1027"/>
      <c r="U1179" s="1027"/>
      <c r="V1179" s="1027"/>
      <c r="W1179" s="1028" t="s">
        <v>441</v>
      </c>
      <c r="X1179" s="1027"/>
      <c r="Y1179" s="1027"/>
      <c r="Z1179" s="1027"/>
      <c r="AA1179" s="1027"/>
      <c r="AB1179" s="1027"/>
      <c r="AC1179" s="1027"/>
      <c r="AD1179" s="1027"/>
      <c r="AE1179" s="1027"/>
      <c r="AF1179" s="1027"/>
      <c r="AG1179" s="1027"/>
      <c r="AH1179" s="1027"/>
      <c r="AI1179" s="1027"/>
      <c r="AJ1179" s="1027"/>
      <c r="AK1179" s="111"/>
      <c r="AL1179" s="116"/>
      <c r="AM1179" s="106"/>
      <c r="AN1179" s="80"/>
    </row>
    <row r="1180" spans="3:40" outlineLevel="1">
      <c r="C1180" s="97" t="str">
        <f t="shared" si="29"/>
        <v>○</v>
      </c>
      <c r="E1180" s="80"/>
      <c r="F1180" s="105"/>
      <c r="G1180" s="88"/>
      <c r="H1180" s="115"/>
      <c r="I1180" s="1026" t="s">
        <v>442</v>
      </c>
      <c r="J1180" s="1026"/>
      <c r="K1180" s="1026"/>
      <c r="L1180" s="1026"/>
      <c r="M1180" s="1026"/>
      <c r="N1180" s="1026"/>
      <c r="O1180" s="1026"/>
      <c r="P1180" s="1026"/>
      <c r="Q1180" s="1026"/>
      <c r="R1180" s="1026"/>
      <c r="S1180" s="1026"/>
      <c r="T1180" s="1026"/>
      <c r="U1180" s="1026"/>
      <c r="V1180" s="1026"/>
      <c r="W1180" s="1026" t="s">
        <v>331</v>
      </c>
      <c r="X1180" s="1026"/>
      <c r="Y1180" s="1026"/>
      <c r="Z1180" s="1026"/>
      <c r="AA1180" s="1026"/>
      <c r="AB1180" s="1026"/>
      <c r="AC1180" s="1026"/>
      <c r="AD1180" s="1026"/>
      <c r="AE1180" s="1026"/>
      <c r="AF1180" s="1026"/>
      <c r="AG1180" s="1026"/>
      <c r="AH1180" s="1026"/>
      <c r="AI1180" s="1026"/>
      <c r="AJ1180" s="1026"/>
      <c r="AK1180" s="111"/>
      <c r="AL1180" s="116"/>
      <c r="AM1180" s="106"/>
      <c r="AN1180" s="80"/>
    </row>
    <row r="1181" spans="3:40" outlineLevel="1">
      <c r="C1181" s="97" t="str">
        <f t="shared" ref="C1181:C1213" si="30">C$1148</f>
        <v>○</v>
      </c>
      <c r="E1181" s="80"/>
      <c r="F1181" s="105"/>
      <c r="G1181" s="88"/>
      <c r="H1181" s="115"/>
      <c r="I1181" s="1026" t="s">
        <v>443</v>
      </c>
      <c r="J1181" s="1026"/>
      <c r="K1181" s="1026"/>
      <c r="L1181" s="1026"/>
      <c r="M1181" s="1026"/>
      <c r="N1181" s="1026"/>
      <c r="O1181" s="1026"/>
      <c r="P1181" s="1026"/>
      <c r="Q1181" s="1026"/>
      <c r="R1181" s="1026"/>
      <c r="S1181" s="1026"/>
      <c r="T1181" s="1026"/>
      <c r="U1181" s="1026"/>
      <c r="V1181" s="1026"/>
      <c r="W1181" s="1026" t="s">
        <v>374</v>
      </c>
      <c r="X1181" s="1026"/>
      <c r="Y1181" s="1026"/>
      <c r="Z1181" s="1026"/>
      <c r="AA1181" s="1026"/>
      <c r="AB1181" s="1026"/>
      <c r="AC1181" s="1026"/>
      <c r="AD1181" s="1026"/>
      <c r="AE1181" s="1026"/>
      <c r="AF1181" s="1026"/>
      <c r="AG1181" s="1026"/>
      <c r="AH1181" s="1026"/>
      <c r="AI1181" s="1026"/>
      <c r="AJ1181" s="1026"/>
      <c r="AK1181" s="111"/>
      <c r="AL1181" s="116"/>
      <c r="AM1181" s="106"/>
      <c r="AN1181" s="80"/>
    </row>
    <row r="1182" spans="3:40" outlineLevel="1">
      <c r="C1182" s="97" t="str">
        <f t="shared" si="30"/>
        <v>○</v>
      </c>
      <c r="E1182" s="80"/>
      <c r="F1182" s="105"/>
      <c r="G1182" s="88"/>
      <c r="H1182" s="115"/>
      <c r="I1182" s="1069" t="s">
        <v>444</v>
      </c>
      <c r="J1182" s="1026"/>
      <c r="K1182" s="1026"/>
      <c r="L1182" s="1026"/>
      <c r="M1182" s="1026"/>
      <c r="N1182" s="1026"/>
      <c r="O1182" s="1026"/>
      <c r="P1182" s="1026"/>
      <c r="Q1182" s="1026"/>
      <c r="R1182" s="1026"/>
      <c r="S1182" s="1026"/>
      <c r="T1182" s="1026"/>
      <c r="U1182" s="1026"/>
      <c r="V1182" s="1026"/>
      <c r="W1182" s="1026" t="s">
        <v>334</v>
      </c>
      <c r="X1182" s="1026"/>
      <c r="Y1182" s="1026"/>
      <c r="Z1182" s="1026"/>
      <c r="AA1182" s="1026"/>
      <c r="AB1182" s="1026"/>
      <c r="AC1182" s="1026"/>
      <c r="AD1182" s="1026"/>
      <c r="AE1182" s="1026"/>
      <c r="AF1182" s="1026"/>
      <c r="AG1182" s="1026"/>
      <c r="AH1182" s="1026"/>
      <c r="AI1182" s="1026"/>
      <c r="AJ1182" s="1026"/>
      <c r="AK1182" s="111"/>
      <c r="AL1182" s="116"/>
      <c r="AM1182" s="106"/>
      <c r="AN1182" s="80"/>
    </row>
    <row r="1183" spans="3:40" outlineLevel="1">
      <c r="C1183" s="97" t="str">
        <f t="shared" si="30"/>
        <v>○</v>
      </c>
      <c r="E1183" s="80"/>
      <c r="F1183" s="105"/>
      <c r="G1183" s="88"/>
      <c r="H1183" s="115"/>
      <c r="I1183" s="122"/>
      <c r="J1183" s="132"/>
      <c r="K1183" s="132"/>
      <c r="L1183" s="132"/>
      <c r="M1183" s="132"/>
      <c r="N1183" s="132"/>
      <c r="O1183" s="132"/>
      <c r="P1183" s="132"/>
      <c r="Q1183" s="132"/>
      <c r="R1183" s="132"/>
      <c r="S1183" s="132"/>
      <c r="T1183" s="132"/>
      <c r="U1183" s="132"/>
      <c r="V1183" s="132"/>
      <c r="W1183" s="132"/>
      <c r="X1183" s="132"/>
      <c r="Y1183" s="132"/>
      <c r="Z1183" s="132"/>
      <c r="AA1183" s="132"/>
      <c r="AB1183" s="132"/>
      <c r="AC1183" s="132"/>
      <c r="AD1183" s="132"/>
      <c r="AE1183" s="132"/>
      <c r="AF1183" s="132"/>
      <c r="AG1183" s="132"/>
      <c r="AH1183" s="132"/>
      <c r="AI1183" s="132"/>
      <c r="AJ1183" s="132"/>
      <c r="AK1183" s="111"/>
      <c r="AL1183" s="116"/>
      <c r="AM1183" s="106"/>
      <c r="AN1183" s="80"/>
    </row>
    <row r="1184" spans="3:40" outlineLevel="1">
      <c r="C1184" s="97" t="str">
        <f t="shared" si="30"/>
        <v>○</v>
      </c>
      <c r="E1184" s="80"/>
      <c r="F1184" s="105"/>
      <c r="G1184" s="88"/>
      <c r="H1184" s="115"/>
      <c r="I1184" s="122"/>
      <c r="J1184" s="132"/>
      <c r="K1184" s="132"/>
      <c r="L1184" s="132"/>
      <c r="M1184" s="132"/>
      <c r="N1184" s="132"/>
      <c r="O1184" s="132"/>
      <c r="P1184" s="132"/>
      <c r="Q1184" s="132"/>
      <c r="R1184" s="132"/>
      <c r="S1184" s="132"/>
      <c r="T1184" s="132"/>
      <c r="U1184" s="132"/>
      <c r="V1184" s="132"/>
      <c r="W1184" s="132"/>
      <c r="X1184" s="132"/>
      <c r="Y1184" s="132"/>
      <c r="Z1184" s="132"/>
      <c r="AA1184" s="132"/>
      <c r="AB1184" s="132"/>
      <c r="AC1184" s="132"/>
      <c r="AD1184" s="132"/>
      <c r="AE1184" s="132"/>
      <c r="AF1184" s="132"/>
      <c r="AG1184" s="132"/>
      <c r="AH1184" s="132"/>
      <c r="AI1184" s="132"/>
      <c r="AJ1184" s="132"/>
      <c r="AK1184" s="111"/>
      <c r="AL1184" s="116"/>
      <c r="AM1184" s="106"/>
      <c r="AN1184" s="80"/>
    </row>
    <row r="1185" spans="3:40" outlineLevel="1">
      <c r="C1185" s="97" t="str">
        <f t="shared" si="30"/>
        <v>○</v>
      </c>
      <c r="E1185" s="80"/>
      <c r="F1185" s="105"/>
      <c r="G1185" s="88"/>
      <c r="H1185" s="119"/>
      <c r="I1185" s="133"/>
      <c r="J1185" s="134"/>
      <c r="K1185" s="134"/>
      <c r="L1185" s="134"/>
      <c r="M1185" s="134"/>
      <c r="N1185" s="134"/>
      <c r="O1185" s="134"/>
      <c r="P1185" s="134"/>
      <c r="Q1185" s="134"/>
      <c r="R1185" s="134"/>
      <c r="S1185" s="134"/>
      <c r="T1185" s="134"/>
      <c r="U1185" s="134"/>
      <c r="V1185" s="134"/>
      <c r="W1185" s="134"/>
      <c r="X1185" s="134"/>
      <c r="Y1185" s="134"/>
      <c r="Z1185" s="134"/>
      <c r="AA1185" s="134"/>
      <c r="AB1185" s="134"/>
      <c r="AC1185" s="134"/>
      <c r="AD1185" s="134"/>
      <c r="AE1185" s="134"/>
      <c r="AF1185" s="134"/>
      <c r="AG1185" s="134"/>
      <c r="AH1185" s="134"/>
      <c r="AI1185" s="134"/>
      <c r="AJ1185" s="134"/>
      <c r="AK1185" s="120"/>
      <c r="AL1185" s="121"/>
      <c r="AM1185" s="106"/>
      <c r="AN1185" s="80"/>
    </row>
    <row r="1186" spans="3:40" outlineLevel="1">
      <c r="C1186" s="97" t="str">
        <f t="shared" si="30"/>
        <v>○</v>
      </c>
      <c r="E1186" s="80"/>
      <c r="F1186" s="105"/>
      <c r="G1186" s="88"/>
      <c r="H1186" s="88"/>
      <c r="I1186" s="117"/>
      <c r="J1186" s="117"/>
      <c r="K1186" s="117"/>
      <c r="L1186" s="117"/>
      <c r="M1186" s="117"/>
      <c r="N1186" s="117"/>
      <c r="O1186" s="117"/>
      <c r="P1186" s="117"/>
      <c r="Q1186" s="117"/>
      <c r="R1186" s="117"/>
      <c r="S1186" s="117"/>
      <c r="T1186" s="117"/>
      <c r="U1186" s="117"/>
      <c r="V1186" s="117"/>
      <c r="W1186" s="117"/>
      <c r="X1186" s="117"/>
      <c r="Y1186" s="117"/>
      <c r="Z1186" s="117"/>
      <c r="AA1186" s="117"/>
      <c r="AB1186" s="117"/>
      <c r="AC1186" s="117"/>
      <c r="AD1186" s="117"/>
      <c r="AE1186" s="117"/>
      <c r="AF1186" s="117"/>
      <c r="AG1186" s="117"/>
      <c r="AH1186" s="117"/>
      <c r="AI1186" s="117"/>
      <c r="AJ1186" s="117"/>
      <c r="AK1186" s="117"/>
      <c r="AL1186" s="117"/>
      <c r="AM1186" s="106"/>
      <c r="AN1186" s="80"/>
    </row>
    <row r="1187" spans="3:40" outlineLevel="1">
      <c r="C1187" s="97" t="str">
        <f t="shared" si="30"/>
        <v>○</v>
      </c>
      <c r="E1187" s="80"/>
      <c r="F1187" s="105"/>
      <c r="G1187" s="33" t="s">
        <v>304</v>
      </c>
      <c r="H1187" s="88"/>
      <c r="I1187" s="117"/>
      <c r="J1187" s="117"/>
      <c r="K1187" s="117"/>
      <c r="L1187" s="117"/>
      <c r="M1187" s="117"/>
      <c r="N1187" s="117"/>
      <c r="O1187" s="117"/>
      <c r="P1187" s="117"/>
      <c r="Q1187" s="117"/>
      <c r="R1187" s="117"/>
      <c r="S1187" s="117"/>
      <c r="T1187" s="117"/>
      <c r="U1187" s="117"/>
      <c r="V1187" s="117"/>
      <c r="W1187" s="117"/>
      <c r="X1187" s="117"/>
      <c r="Y1187" s="117"/>
      <c r="Z1187" s="117"/>
      <c r="AA1187" s="117"/>
      <c r="AB1187" s="117"/>
      <c r="AC1187" s="117"/>
      <c r="AD1187" s="117"/>
      <c r="AE1187" s="117"/>
      <c r="AF1187" s="117"/>
      <c r="AG1187" s="117"/>
      <c r="AH1187" s="117"/>
      <c r="AI1187" s="117"/>
      <c r="AJ1187" s="117"/>
      <c r="AK1187" s="117"/>
      <c r="AL1187" s="117"/>
      <c r="AM1187" s="106"/>
      <c r="AN1187" s="80"/>
    </row>
    <row r="1188" spans="3:40" outlineLevel="1">
      <c r="C1188" s="97" t="str">
        <f t="shared" si="30"/>
        <v>○</v>
      </c>
      <c r="E1188" s="80"/>
      <c r="F1188" s="105"/>
      <c r="G1188" s="88"/>
      <c r="H1188" s="1017" t="s">
        <v>1199</v>
      </c>
      <c r="I1188" s="1018"/>
      <c r="J1188" s="1018"/>
      <c r="K1188" s="1018"/>
      <c r="L1188" s="1018"/>
      <c r="M1188" s="1018"/>
      <c r="N1188" s="1018"/>
      <c r="O1188" s="1018"/>
      <c r="P1188" s="1018"/>
      <c r="Q1188" s="1018"/>
      <c r="R1188" s="1018"/>
      <c r="S1188" s="1018"/>
      <c r="T1188" s="1018"/>
      <c r="U1188" s="1018"/>
      <c r="V1188" s="1018"/>
      <c r="W1188" s="1018"/>
      <c r="X1188" s="1018"/>
      <c r="Y1188" s="1018"/>
      <c r="Z1188" s="1018"/>
      <c r="AA1188" s="1018"/>
      <c r="AB1188" s="1018"/>
      <c r="AC1188" s="1018"/>
      <c r="AD1188" s="1018"/>
      <c r="AE1188" s="1018"/>
      <c r="AF1188" s="1018"/>
      <c r="AG1188" s="1018"/>
      <c r="AH1188" s="1018"/>
      <c r="AI1188" s="1018"/>
      <c r="AJ1188" s="1018"/>
      <c r="AK1188" s="1018"/>
      <c r="AL1188" s="1019"/>
      <c r="AM1188" s="106"/>
      <c r="AN1188" s="80"/>
    </row>
    <row r="1189" spans="3:40" outlineLevel="1">
      <c r="C1189" s="97" t="str">
        <f t="shared" si="30"/>
        <v>○</v>
      </c>
      <c r="E1189" s="80"/>
      <c r="F1189" s="105"/>
      <c r="G1189" s="88"/>
      <c r="H1189" s="1020"/>
      <c r="I1189" s="1021"/>
      <c r="J1189" s="1021"/>
      <c r="K1189" s="1021"/>
      <c r="L1189" s="1021"/>
      <c r="M1189" s="1021"/>
      <c r="N1189" s="1021"/>
      <c r="O1189" s="1021"/>
      <c r="P1189" s="1021"/>
      <c r="Q1189" s="1021"/>
      <c r="R1189" s="1021"/>
      <c r="S1189" s="1021"/>
      <c r="T1189" s="1021"/>
      <c r="U1189" s="1021"/>
      <c r="V1189" s="1021"/>
      <c r="W1189" s="1021"/>
      <c r="X1189" s="1021"/>
      <c r="Y1189" s="1021"/>
      <c r="Z1189" s="1021"/>
      <c r="AA1189" s="1021"/>
      <c r="AB1189" s="1021"/>
      <c r="AC1189" s="1021"/>
      <c r="AD1189" s="1021"/>
      <c r="AE1189" s="1021"/>
      <c r="AF1189" s="1021"/>
      <c r="AG1189" s="1021"/>
      <c r="AH1189" s="1021"/>
      <c r="AI1189" s="1021"/>
      <c r="AJ1189" s="1021"/>
      <c r="AK1189" s="1021"/>
      <c r="AL1189" s="1022"/>
      <c r="AM1189" s="106"/>
      <c r="AN1189" s="80"/>
    </row>
    <row r="1190" spans="3:40" outlineLevel="1">
      <c r="C1190" s="97" t="str">
        <f t="shared" si="30"/>
        <v>○</v>
      </c>
      <c r="E1190" s="80"/>
      <c r="F1190" s="105"/>
      <c r="G1190" s="88"/>
      <c r="H1190" s="1020"/>
      <c r="I1190" s="1021"/>
      <c r="J1190" s="1021"/>
      <c r="K1190" s="1021"/>
      <c r="L1190" s="1021"/>
      <c r="M1190" s="1021"/>
      <c r="N1190" s="1021"/>
      <c r="O1190" s="1021"/>
      <c r="P1190" s="1021"/>
      <c r="Q1190" s="1021"/>
      <c r="R1190" s="1021"/>
      <c r="S1190" s="1021"/>
      <c r="T1190" s="1021"/>
      <c r="U1190" s="1021"/>
      <c r="V1190" s="1021"/>
      <c r="W1190" s="1021"/>
      <c r="X1190" s="1021"/>
      <c r="Y1190" s="1021"/>
      <c r="Z1190" s="1021"/>
      <c r="AA1190" s="1021"/>
      <c r="AB1190" s="1021"/>
      <c r="AC1190" s="1021"/>
      <c r="AD1190" s="1021"/>
      <c r="AE1190" s="1021"/>
      <c r="AF1190" s="1021"/>
      <c r="AG1190" s="1021"/>
      <c r="AH1190" s="1021"/>
      <c r="AI1190" s="1021"/>
      <c r="AJ1190" s="1021"/>
      <c r="AK1190" s="1021"/>
      <c r="AL1190" s="1022"/>
      <c r="AM1190" s="106"/>
      <c r="AN1190" s="80"/>
    </row>
    <row r="1191" spans="3:40" outlineLevel="1">
      <c r="C1191" s="97" t="str">
        <f t="shared" si="30"/>
        <v>○</v>
      </c>
      <c r="E1191" s="80"/>
      <c r="F1191" s="105"/>
      <c r="G1191" s="88"/>
      <c r="H1191" s="1020"/>
      <c r="I1191" s="1021"/>
      <c r="J1191" s="1021"/>
      <c r="K1191" s="1021"/>
      <c r="L1191" s="1021"/>
      <c r="M1191" s="1021"/>
      <c r="N1191" s="1021"/>
      <c r="O1191" s="1021"/>
      <c r="P1191" s="1021"/>
      <c r="Q1191" s="1021"/>
      <c r="R1191" s="1021"/>
      <c r="S1191" s="1021"/>
      <c r="T1191" s="1021"/>
      <c r="U1191" s="1021"/>
      <c r="V1191" s="1021"/>
      <c r="W1191" s="1021"/>
      <c r="X1191" s="1021"/>
      <c r="Y1191" s="1021"/>
      <c r="Z1191" s="1021"/>
      <c r="AA1191" s="1021"/>
      <c r="AB1191" s="1021"/>
      <c r="AC1191" s="1021"/>
      <c r="AD1191" s="1021"/>
      <c r="AE1191" s="1021"/>
      <c r="AF1191" s="1021"/>
      <c r="AG1191" s="1021"/>
      <c r="AH1191" s="1021"/>
      <c r="AI1191" s="1021"/>
      <c r="AJ1191" s="1021"/>
      <c r="AK1191" s="1021"/>
      <c r="AL1191" s="1022"/>
      <c r="AM1191" s="106"/>
      <c r="AN1191" s="80"/>
    </row>
    <row r="1192" spans="3:40" outlineLevel="1">
      <c r="C1192" s="97" t="str">
        <f t="shared" si="30"/>
        <v>○</v>
      </c>
      <c r="E1192" s="80"/>
      <c r="F1192" s="105"/>
      <c r="G1192" s="88"/>
      <c r="H1192" s="1020"/>
      <c r="I1192" s="1021"/>
      <c r="J1192" s="1021"/>
      <c r="K1192" s="1021"/>
      <c r="L1192" s="1021"/>
      <c r="M1192" s="1021"/>
      <c r="N1192" s="1021"/>
      <c r="O1192" s="1021"/>
      <c r="P1192" s="1021"/>
      <c r="Q1192" s="1021"/>
      <c r="R1192" s="1021"/>
      <c r="S1192" s="1021"/>
      <c r="T1192" s="1021"/>
      <c r="U1192" s="1021"/>
      <c r="V1192" s="1021"/>
      <c r="W1192" s="1021"/>
      <c r="X1192" s="1021"/>
      <c r="Y1192" s="1021"/>
      <c r="Z1192" s="1021"/>
      <c r="AA1192" s="1021"/>
      <c r="AB1192" s="1021"/>
      <c r="AC1192" s="1021"/>
      <c r="AD1192" s="1021"/>
      <c r="AE1192" s="1021"/>
      <c r="AF1192" s="1021"/>
      <c r="AG1192" s="1021"/>
      <c r="AH1192" s="1021"/>
      <c r="AI1192" s="1021"/>
      <c r="AJ1192" s="1021"/>
      <c r="AK1192" s="1021"/>
      <c r="AL1192" s="1022"/>
      <c r="AM1192" s="106"/>
      <c r="AN1192" s="80"/>
    </row>
    <row r="1193" spans="3:40" outlineLevel="1">
      <c r="C1193" s="97" t="str">
        <f t="shared" si="30"/>
        <v>○</v>
      </c>
      <c r="E1193" s="80"/>
      <c r="F1193" s="105"/>
      <c r="G1193" s="88"/>
      <c r="H1193" s="1020"/>
      <c r="I1193" s="1021"/>
      <c r="J1193" s="1021"/>
      <c r="K1193" s="1021"/>
      <c r="L1193" s="1021"/>
      <c r="M1193" s="1021"/>
      <c r="N1193" s="1021"/>
      <c r="O1193" s="1021"/>
      <c r="P1193" s="1021"/>
      <c r="Q1193" s="1021"/>
      <c r="R1193" s="1021"/>
      <c r="S1193" s="1021"/>
      <c r="T1193" s="1021"/>
      <c r="U1193" s="1021"/>
      <c r="V1193" s="1021"/>
      <c r="W1193" s="1021"/>
      <c r="X1193" s="1021"/>
      <c r="Y1193" s="1021"/>
      <c r="Z1193" s="1021"/>
      <c r="AA1193" s="1021"/>
      <c r="AB1193" s="1021"/>
      <c r="AC1193" s="1021"/>
      <c r="AD1193" s="1021"/>
      <c r="AE1193" s="1021"/>
      <c r="AF1193" s="1021"/>
      <c r="AG1193" s="1021"/>
      <c r="AH1193" s="1021"/>
      <c r="AI1193" s="1021"/>
      <c r="AJ1193" s="1021"/>
      <c r="AK1193" s="1021"/>
      <c r="AL1193" s="1022"/>
      <c r="AM1193" s="106"/>
      <c r="AN1193" s="80"/>
    </row>
    <row r="1194" spans="3:40" outlineLevel="1">
      <c r="C1194" s="97" t="str">
        <f t="shared" si="30"/>
        <v>○</v>
      </c>
      <c r="E1194" s="80"/>
      <c r="F1194" s="105"/>
      <c r="G1194" s="88"/>
      <c r="H1194" s="1020"/>
      <c r="I1194" s="1021"/>
      <c r="J1194" s="1021"/>
      <c r="K1194" s="1021"/>
      <c r="L1194" s="1021"/>
      <c r="M1194" s="1021"/>
      <c r="N1194" s="1021"/>
      <c r="O1194" s="1021"/>
      <c r="P1194" s="1021"/>
      <c r="Q1194" s="1021"/>
      <c r="R1194" s="1021"/>
      <c r="S1194" s="1021"/>
      <c r="T1194" s="1021"/>
      <c r="U1194" s="1021"/>
      <c r="V1194" s="1021"/>
      <c r="W1194" s="1021"/>
      <c r="X1194" s="1021"/>
      <c r="Y1194" s="1021"/>
      <c r="Z1194" s="1021"/>
      <c r="AA1194" s="1021"/>
      <c r="AB1194" s="1021"/>
      <c r="AC1194" s="1021"/>
      <c r="AD1194" s="1021"/>
      <c r="AE1194" s="1021"/>
      <c r="AF1194" s="1021"/>
      <c r="AG1194" s="1021"/>
      <c r="AH1194" s="1021"/>
      <c r="AI1194" s="1021"/>
      <c r="AJ1194" s="1021"/>
      <c r="AK1194" s="1021"/>
      <c r="AL1194" s="1022"/>
      <c r="AM1194" s="106"/>
      <c r="AN1194" s="80"/>
    </row>
    <row r="1195" spans="3:40" outlineLevel="1">
      <c r="C1195" s="97" t="str">
        <f t="shared" si="30"/>
        <v>○</v>
      </c>
      <c r="E1195" s="80"/>
      <c r="F1195" s="105"/>
      <c r="G1195" s="88"/>
      <c r="H1195" s="1020"/>
      <c r="I1195" s="1021"/>
      <c r="J1195" s="1021"/>
      <c r="K1195" s="1021"/>
      <c r="L1195" s="1021"/>
      <c r="M1195" s="1021"/>
      <c r="N1195" s="1021"/>
      <c r="O1195" s="1021"/>
      <c r="P1195" s="1021"/>
      <c r="Q1195" s="1021"/>
      <c r="R1195" s="1021"/>
      <c r="S1195" s="1021"/>
      <c r="T1195" s="1021"/>
      <c r="U1195" s="1021"/>
      <c r="V1195" s="1021"/>
      <c r="W1195" s="1021"/>
      <c r="X1195" s="1021"/>
      <c r="Y1195" s="1021"/>
      <c r="Z1195" s="1021"/>
      <c r="AA1195" s="1021"/>
      <c r="AB1195" s="1021"/>
      <c r="AC1195" s="1021"/>
      <c r="AD1195" s="1021"/>
      <c r="AE1195" s="1021"/>
      <c r="AF1195" s="1021"/>
      <c r="AG1195" s="1021"/>
      <c r="AH1195" s="1021"/>
      <c r="AI1195" s="1021"/>
      <c r="AJ1195" s="1021"/>
      <c r="AK1195" s="1021"/>
      <c r="AL1195" s="1022"/>
      <c r="AM1195" s="106"/>
      <c r="AN1195" s="80"/>
    </row>
    <row r="1196" spans="3:40" outlineLevel="1">
      <c r="C1196" s="97" t="str">
        <f t="shared" si="30"/>
        <v>○</v>
      </c>
      <c r="E1196" s="80"/>
      <c r="F1196" s="105"/>
      <c r="G1196" s="88"/>
      <c r="H1196" s="1020"/>
      <c r="I1196" s="1021"/>
      <c r="J1196" s="1021"/>
      <c r="K1196" s="1021"/>
      <c r="L1196" s="1021"/>
      <c r="M1196" s="1021"/>
      <c r="N1196" s="1021"/>
      <c r="O1196" s="1021"/>
      <c r="P1196" s="1021"/>
      <c r="Q1196" s="1021"/>
      <c r="R1196" s="1021"/>
      <c r="S1196" s="1021"/>
      <c r="T1196" s="1021"/>
      <c r="U1196" s="1021"/>
      <c r="V1196" s="1021"/>
      <c r="W1196" s="1021"/>
      <c r="X1196" s="1021"/>
      <c r="Y1196" s="1021"/>
      <c r="Z1196" s="1021"/>
      <c r="AA1196" s="1021"/>
      <c r="AB1196" s="1021"/>
      <c r="AC1196" s="1021"/>
      <c r="AD1196" s="1021"/>
      <c r="AE1196" s="1021"/>
      <c r="AF1196" s="1021"/>
      <c r="AG1196" s="1021"/>
      <c r="AH1196" s="1021"/>
      <c r="AI1196" s="1021"/>
      <c r="AJ1196" s="1021"/>
      <c r="AK1196" s="1021"/>
      <c r="AL1196" s="1022"/>
      <c r="AM1196" s="106"/>
      <c r="AN1196" s="80"/>
    </row>
    <row r="1197" spans="3:40" outlineLevel="1">
      <c r="C1197" s="97" t="str">
        <f t="shared" si="30"/>
        <v>○</v>
      </c>
      <c r="E1197" s="80"/>
      <c r="F1197" s="105"/>
      <c r="G1197" s="88"/>
      <c r="H1197" s="1020"/>
      <c r="I1197" s="1021"/>
      <c r="J1197" s="1021"/>
      <c r="K1197" s="1021"/>
      <c r="L1197" s="1021"/>
      <c r="M1197" s="1021"/>
      <c r="N1197" s="1021"/>
      <c r="O1197" s="1021"/>
      <c r="P1197" s="1021"/>
      <c r="Q1197" s="1021"/>
      <c r="R1197" s="1021"/>
      <c r="S1197" s="1021"/>
      <c r="T1197" s="1021"/>
      <c r="U1197" s="1021"/>
      <c r="V1197" s="1021"/>
      <c r="W1197" s="1021"/>
      <c r="X1197" s="1021"/>
      <c r="Y1197" s="1021"/>
      <c r="Z1197" s="1021"/>
      <c r="AA1197" s="1021"/>
      <c r="AB1197" s="1021"/>
      <c r="AC1197" s="1021"/>
      <c r="AD1197" s="1021"/>
      <c r="AE1197" s="1021"/>
      <c r="AF1197" s="1021"/>
      <c r="AG1197" s="1021"/>
      <c r="AH1197" s="1021"/>
      <c r="AI1197" s="1021"/>
      <c r="AJ1197" s="1021"/>
      <c r="AK1197" s="1021"/>
      <c r="AL1197" s="1022"/>
      <c r="AM1197" s="106"/>
      <c r="AN1197" s="80"/>
    </row>
    <row r="1198" spans="3:40" s="748" customFormat="1" outlineLevel="1">
      <c r="C1198" s="97" t="str">
        <f t="shared" si="30"/>
        <v>○</v>
      </c>
      <c r="E1198" s="80"/>
      <c r="F1198" s="105"/>
      <c r="G1198" s="747"/>
      <c r="H1198" s="1020"/>
      <c r="I1198" s="1021"/>
      <c r="J1198" s="1021"/>
      <c r="K1198" s="1021"/>
      <c r="L1198" s="1021"/>
      <c r="M1198" s="1021"/>
      <c r="N1198" s="1021"/>
      <c r="O1198" s="1021"/>
      <c r="P1198" s="1021"/>
      <c r="Q1198" s="1021"/>
      <c r="R1198" s="1021"/>
      <c r="S1198" s="1021"/>
      <c r="T1198" s="1021"/>
      <c r="U1198" s="1021"/>
      <c r="V1198" s="1021"/>
      <c r="W1198" s="1021"/>
      <c r="X1198" s="1021"/>
      <c r="Y1198" s="1021"/>
      <c r="Z1198" s="1021"/>
      <c r="AA1198" s="1021"/>
      <c r="AB1198" s="1021"/>
      <c r="AC1198" s="1021"/>
      <c r="AD1198" s="1021"/>
      <c r="AE1198" s="1021"/>
      <c r="AF1198" s="1021"/>
      <c r="AG1198" s="1021"/>
      <c r="AH1198" s="1021"/>
      <c r="AI1198" s="1021"/>
      <c r="AJ1198" s="1021"/>
      <c r="AK1198" s="1021"/>
      <c r="AL1198" s="1022"/>
      <c r="AM1198" s="106"/>
      <c r="AN1198" s="80"/>
    </row>
    <row r="1199" spans="3:40" s="748" customFormat="1" outlineLevel="1">
      <c r="C1199" s="97" t="str">
        <f t="shared" si="30"/>
        <v>○</v>
      </c>
      <c r="E1199" s="80"/>
      <c r="F1199" s="105"/>
      <c r="G1199" s="747"/>
      <c r="H1199" s="1020"/>
      <c r="I1199" s="1021"/>
      <c r="J1199" s="1021"/>
      <c r="K1199" s="1021"/>
      <c r="L1199" s="1021"/>
      <c r="M1199" s="1021"/>
      <c r="N1199" s="1021"/>
      <c r="O1199" s="1021"/>
      <c r="P1199" s="1021"/>
      <c r="Q1199" s="1021"/>
      <c r="R1199" s="1021"/>
      <c r="S1199" s="1021"/>
      <c r="T1199" s="1021"/>
      <c r="U1199" s="1021"/>
      <c r="V1199" s="1021"/>
      <c r="W1199" s="1021"/>
      <c r="X1199" s="1021"/>
      <c r="Y1199" s="1021"/>
      <c r="Z1199" s="1021"/>
      <c r="AA1199" s="1021"/>
      <c r="AB1199" s="1021"/>
      <c r="AC1199" s="1021"/>
      <c r="AD1199" s="1021"/>
      <c r="AE1199" s="1021"/>
      <c r="AF1199" s="1021"/>
      <c r="AG1199" s="1021"/>
      <c r="AH1199" s="1021"/>
      <c r="AI1199" s="1021"/>
      <c r="AJ1199" s="1021"/>
      <c r="AK1199" s="1021"/>
      <c r="AL1199" s="1022"/>
      <c r="AM1199" s="106"/>
      <c r="AN1199" s="80"/>
    </row>
    <row r="1200" spans="3:40" outlineLevel="1">
      <c r="C1200" s="97" t="str">
        <f t="shared" si="30"/>
        <v>○</v>
      </c>
      <c r="E1200" s="80"/>
      <c r="F1200" s="105"/>
      <c r="G1200" s="88"/>
      <c r="H1200" s="1020"/>
      <c r="I1200" s="1021"/>
      <c r="J1200" s="1021"/>
      <c r="K1200" s="1021"/>
      <c r="L1200" s="1021"/>
      <c r="M1200" s="1021"/>
      <c r="N1200" s="1021"/>
      <c r="O1200" s="1021"/>
      <c r="P1200" s="1021"/>
      <c r="Q1200" s="1021"/>
      <c r="R1200" s="1021"/>
      <c r="S1200" s="1021"/>
      <c r="T1200" s="1021"/>
      <c r="U1200" s="1021"/>
      <c r="V1200" s="1021"/>
      <c r="W1200" s="1021"/>
      <c r="X1200" s="1021"/>
      <c r="Y1200" s="1021"/>
      <c r="Z1200" s="1021"/>
      <c r="AA1200" s="1021"/>
      <c r="AB1200" s="1021"/>
      <c r="AC1200" s="1021"/>
      <c r="AD1200" s="1021"/>
      <c r="AE1200" s="1021"/>
      <c r="AF1200" s="1021"/>
      <c r="AG1200" s="1021"/>
      <c r="AH1200" s="1021"/>
      <c r="AI1200" s="1021"/>
      <c r="AJ1200" s="1021"/>
      <c r="AK1200" s="1021"/>
      <c r="AL1200" s="1022"/>
      <c r="AM1200" s="106"/>
      <c r="AN1200" s="80"/>
    </row>
    <row r="1201" spans="3:44" outlineLevel="1">
      <c r="C1201" s="97" t="str">
        <f t="shared" si="30"/>
        <v>○</v>
      </c>
      <c r="E1201" s="80"/>
      <c r="F1201" s="105"/>
      <c r="G1201" s="88"/>
      <c r="H1201" s="1023"/>
      <c r="I1201" s="1024"/>
      <c r="J1201" s="1024"/>
      <c r="K1201" s="1024"/>
      <c r="L1201" s="1024"/>
      <c r="M1201" s="1024"/>
      <c r="N1201" s="1024"/>
      <c r="O1201" s="1024"/>
      <c r="P1201" s="1024"/>
      <c r="Q1201" s="1024"/>
      <c r="R1201" s="1024"/>
      <c r="S1201" s="1024"/>
      <c r="T1201" s="1024"/>
      <c r="U1201" s="1024"/>
      <c r="V1201" s="1024"/>
      <c r="W1201" s="1024"/>
      <c r="X1201" s="1024"/>
      <c r="Y1201" s="1024"/>
      <c r="Z1201" s="1024"/>
      <c r="AA1201" s="1024"/>
      <c r="AB1201" s="1024"/>
      <c r="AC1201" s="1024"/>
      <c r="AD1201" s="1024"/>
      <c r="AE1201" s="1024"/>
      <c r="AF1201" s="1024"/>
      <c r="AG1201" s="1024"/>
      <c r="AH1201" s="1024"/>
      <c r="AI1201" s="1024"/>
      <c r="AJ1201" s="1024"/>
      <c r="AK1201" s="1024"/>
      <c r="AL1201" s="1025"/>
      <c r="AM1201" s="106"/>
      <c r="AN1201" s="80"/>
    </row>
    <row r="1202" spans="3:44" outlineLevel="1">
      <c r="C1202" s="97" t="str">
        <f t="shared" si="30"/>
        <v>○</v>
      </c>
      <c r="E1202" s="80"/>
      <c r="F1202" s="105"/>
      <c r="G1202" s="88"/>
      <c r="H1202" s="88"/>
      <c r="I1202" s="88"/>
      <c r="J1202" s="88"/>
      <c r="K1202" s="88"/>
      <c r="L1202" s="88"/>
      <c r="M1202" s="88"/>
      <c r="N1202" s="88"/>
      <c r="O1202" s="88"/>
      <c r="P1202" s="88"/>
      <c r="Q1202" s="88"/>
      <c r="R1202" s="88"/>
      <c r="S1202" s="88"/>
      <c r="T1202" s="88"/>
      <c r="U1202" s="88"/>
      <c r="V1202" s="88"/>
      <c r="W1202" s="88"/>
      <c r="X1202" s="88"/>
      <c r="Y1202" s="88"/>
      <c r="Z1202" s="88"/>
      <c r="AA1202" s="88"/>
      <c r="AB1202" s="88"/>
      <c r="AC1202" s="88"/>
      <c r="AD1202" s="88"/>
      <c r="AE1202" s="88"/>
      <c r="AF1202" s="88"/>
      <c r="AG1202" s="88"/>
      <c r="AH1202" s="88"/>
      <c r="AI1202" s="88"/>
      <c r="AJ1202" s="88"/>
      <c r="AK1202" s="88"/>
      <c r="AL1202" s="88"/>
      <c r="AM1202" s="106"/>
      <c r="AN1202" s="80"/>
    </row>
    <row r="1203" spans="3:44" outlineLevel="1">
      <c r="C1203" s="97" t="str">
        <f t="shared" si="30"/>
        <v>○</v>
      </c>
      <c r="E1203" s="80"/>
      <c r="F1203" s="105"/>
      <c r="G1203" s="88"/>
      <c r="H1203" s="88"/>
      <c r="I1203" s="88"/>
      <c r="J1203" s="88"/>
      <c r="K1203" s="88"/>
      <c r="L1203" s="88"/>
      <c r="M1203" s="88"/>
      <c r="N1203" s="88"/>
      <c r="O1203" s="88"/>
      <c r="P1203" s="88"/>
      <c r="Q1203" s="88"/>
      <c r="R1203" s="88"/>
      <c r="S1203" s="88"/>
      <c r="T1203" s="88"/>
      <c r="U1203" s="88"/>
      <c r="V1203" s="88"/>
      <c r="W1203" s="88"/>
      <c r="X1203" s="88"/>
      <c r="Y1203" s="88"/>
      <c r="Z1203" s="88"/>
      <c r="AA1203" s="88"/>
      <c r="AB1203" s="88"/>
      <c r="AC1203" s="88"/>
      <c r="AD1203" s="88"/>
      <c r="AE1203" s="88"/>
      <c r="AF1203" s="88"/>
      <c r="AG1203" s="88"/>
      <c r="AH1203" s="88"/>
      <c r="AI1203" s="88"/>
      <c r="AJ1203" s="88"/>
      <c r="AK1203" s="88"/>
      <c r="AL1203" s="88"/>
      <c r="AM1203" s="106"/>
      <c r="AN1203" s="80"/>
    </row>
    <row r="1204" spans="3:44" outlineLevel="1">
      <c r="C1204" s="97" t="str">
        <f t="shared" si="30"/>
        <v>○</v>
      </c>
      <c r="E1204" s="80"/>
      <c r="F1204" s="105"/>
      <c r="G1204" s="88"/>
      <c r="H1204" s="88"/>
      <c r="I1204" s="88"/>
      <c r="J1204" s="110"/>
      <c r="K1204" s="117"/>
      <c r="L1204" s="117"/>
      <c r="M1204" s="117"/>
      <c r="N1204" s="117"/>
      <c r="O1204" s="117"/>
      <c r="P1204" s="117"/>
      <c r="Q1204" s="117"/>
      <c r="R1204" s="117"/>
      <c r="S1204" s="117"/>
      <c r="T1204" s="117"/>
      <c r="U1204" s="117"/>
      <c r="V1204" s="117"/>
      <c r="W1204" s="117"/>
      <c r="X1204" s="117"/>
      <c r="Y1204" s="117"/>
      <c r="Z1204" s="117"/>
      <c r="AA1204" s="117"/>
      <c r="AB1204" s="117"/>
      <c r="AC1204" s="117"/>
      <c r="AD1204" s="117"/>
      <c r="AE1204" s="117"/>
      <c r="AF1204" s="117"/>
      <c r="AG1204" s="117"/>
      <c r="AH1204" s="117"/>
      <c r="AI1204" s="117"/>
      <c r="AJ1204" s="117"/>
      <c r="AK1204" s="117"/>
      <c r="AL1204" s="117"/>
      <c r="AM1204" s="106"/>
      <c r="AN1204" s="80"/>
    </row>
    <row r="1205" spans="3:44" outlineLevel="1">
      <c r="C1205" s="97" t="str">
        <f t="shared" si="30"/>
        <v>○</v>
      </c>
      <c r="E1205" s="80"/>
      <c r="F1205" s="105"/>
      <c r="G1205" s="88"/>
      <c r="H1205" s="88"/>
      <c r="I1205" s="88"/>
      <c r="J1205" s="110"/>
      <c r="K1205" s="117"/>
      <c r="L1205" s="117"/>
      <c r="M1205" s="117"/>
      <c r="N1205" s="117"/>
      <c r="O1205" s="117"/>
      <c r="P1205" s="117"/>
      <c r="Q1205" s="117"/>
      <c r="R1205" s="117"/>
      <c r="S1205" s="117"/>
      <c r="T1205" s="117"/>
      <c r="U1205" s="117"/>
      <c r="V1205" s="117"/>
      <c r="W1205" s="117"/>
      <c r="X1205" s="117"/>
      <c r="Y1205" s="117"/>
      <c r="Z1205" s="117"/>
      <c r="AA1205" s="117"/>
      <c r="AB1205" s="117"/>
      <c r="AC1205" s="117"/>
      <c r="AD1205" s="117"/>
      <c r="AE1205" s="117"/>
      <c r="AF1205" s="117"/>
      <c r="AG1205" s="117"/>
      <c r="AH1205" s="117"/>
      <c r="AI1205" s="117"/>
      <c r="AJ1205" s="117"/>
      <c r="AK1205" s="117"/>
      <c r="AL1205" s="117"/>
      <c r="AM1205" s="106"/>
      <c r="AN1205" s="80"/>
    </row>
    <row r="1206" spans="3:44" outlineLevel="1">
      <c r="C1206" s="97" t="str">
        <f t="shared" si="30"/>
        <v>○</v>
      </c>
      <c r="E1206" s="80"/>
      <c r="F1206" s="107"/>
      <c r="G1206" s="108"/>
      <c r="H1206" s="108"/>
      <c r="I1206" s="108"/>
      <c r="J1206" s="108"/>
      <c r="K1206" s="108"/>
      <c r="L1206" s="108"/>
      <c r="M1206" s="108"/>
      <c r="N1206" s="108"/>
      <c r="O1206" s="108"/>
      <c r="P1206" s="108"/>
      <c r="Q1206" s="108"/>
      <c r="R1206" s="108"/>
      <c r="S1206" s="108"/>
      <c r="T1206" s="108"/>
      <c r="U1206" s="108"/>
      <c r="V1206" s="108"/>
      <c r="W1206" s="108"/>
      <c r="X1206" s="108"/>
      <c r="Y1206" s="108"/>
      <c r="Z1206" s="108"/>
      <c r="AA1206" s="108"/>
      <c r="AB1206" s="108"/>
      <c r="AC1206" s="108"/>
      <c r="AD1206" s="108"/>
      <c r="AE1206" s="108"/>
      <c r="AF1206" s="108"/>
      <c r="AG1206" s="108"/>
      <c r="AH1206" s="108"/>
      <c r="AI1206" s="108"/>
      <c r="AJ1206" s="108"/>
      <c r="AK1206" s="108"/>
      <c r="AL1206" s="108"/>
      <c r="AM1206" s="109"/>
      <c r="AN1206" s="80"/>
    </row>
    <row r="1207" spans="3:44" outlineLevel="1">
      <c r="C1207" s="97" t="str">
        <f t="shared" si="30"/>
        <v>○</v>
      </c>
      <c r="E1207" s="80"/>
      <c r="F1207" s="80"/>
      <c r="G1207" s="80"/>
      <c r="H1207" s="80"/>
      <c r="I1207" s="80"/>
      <c r="J1207" s="80"/>
      <c r="K1207" s="80"/>
      <c r="L1207" s="80"/>
      <c r="M1207" s="80"/>
      <c r="N1207" s="80"/>
      <c r="O1207" s="80"/>
      <c r="P1207" s="80"/>
      <c r="Q1207" s="80"/>
      <c r="R1207" s="80"/>
      <c r="S1207" s="80"/>
      <c r="T1207" s="80"/>
      <c r="U1207" s="80"/>
      <c r="V1207" s="80"/>
      <c r="W1207" s="80"/>
      <c r="X1207" s="80"/>
      <c r="Y1207" s="80"/>
      <c r="Z1207" s="80"/>
      <c r="AA1207" s="80"/>
      <c r="AB1207" s="80"/>
      <c r="AC1207" s="80"/>
      <c r="AD1207" s="80"/>
      <c r="AE1207" s="80"/>
      <c r="AF1207" s="80"/>
      <c r="AG1207" s="80"/>
      <c r="AH1207" s="80"/>
      <c r="AI1207" s="80"/>
      <c r="AJ1207" s="80"/>
      <c r="AK1207" s="80"/>
      <c r="AL1207" s="80"/>
      <c r="AM1207" s="80"/>
      <c r="AN1207" s="80"/>
    </row>
    <row r="1208" spans="3:44" outlineLevel="1">
      <c r="C1208" s="97" t="str">
        <f t="shared" si="30"/>
        <v>○</v>
      </c>
    </row>
    <row r="1209" spans="3:44" outlineLevel="1">
      <c r="C1209" s="97" t="str">
        <f t="shared" si="30"/>
        <v>○</v>
      </c>
    </row>
    <row r="1210" spans="3:44" outlineLevel="1">
      <c r="C1210" s="97" t="str">
        <f t="shared" si="30"/>
        <v>○</v>
      </c>
    </row>
    <row r="1211" spans="3:44" outlineLevel="1">
      <c r="C1211" s="97" t="str">
        <f t="shared" si="30"/>
        <v>○</v>
      </c>
    </row>
    <row r="1212" spans="3:44" outlineLevel="1">
      <c r="C1212" s="97" t="str">
        <f t="shared" si="30"/>
        <v>○</v>
      </c>
    </row>
    <row r="1213" spans="3:44" ht="14.25" outlineLevel="1" thickBot="1">
      <c r="C1213" s="97" t="str">
        <f t="shared" si="30"/>
        <v>○</v>
      </c>
    </row>
    <row r="1214" spans="3:44" ht="14.25" outlineLevel="1" thickBot="1">
      <c r="C1214" s="96" t="str">
        <f>IF(①入力票!$C$15="WTO型","－","○")</f>
        <v>○</v>
      </c>
      <c r="E1214" s="80"/>
      <c r="F1214" s="80"/>
      <c r="G1214" s="80"/>
      <c r="H1214" s="80"/>
      <c r="I1214" s="80"/>
      <c r="J1214" s="80"/>
      <c r="K1214" s="80"/>
      <c r="L1214" s="80"/>
      <c r="M1214" s="80"/>
      <c r="N1214" s="80"/>
      <c r="O1214" s="80"/>
      <c r="P1214" s="80"/>
      <c r="Q1214" s="80"/>
      <c r="R1214" s="80"/>
      <c r="S1214" s="80"/>
      <c r="T1214" s="80"/>
      <c r="U1214" s="80"/>
      <c r="V1214" s="80"/>
      <c r="W1214" s="80"/>
      <c r="X1214" s="80"/>
      <c r="Y1214" s="80"/>
      <c r="Z1214" s="80"/>
      <c r="AA1214" s="80"/>
      <c r="AB1214" s="80"/>
      <c r="AC1214" s="80"/>
      <c r="AD1214" s="80"/>
      <c r="AE1214" s="80"/>
      <c r="AF1214" s="80"/>
      <c r="AG1214" s="80"/>
      <c r="AH1214" s="80"/>
      <c r="AI1214" s="80"/>
      <c r="AJ1214" s="80"/>
      <c r="AK1214" s="80"/>
      <c r="AL1214" s="80"/>
      <c r="AM1214" s="80"/>
      <c r="AN1214" s="80"/>
      <c r="AR1214" t="s">
        <v>225</v>
      </c>
    </row>
    <row r="1215" spans="3:44" outlineLevel="1">
      <c r="C1215" s="97" t="str">
        <f>C$1214</f>
        <v>○</v>
      </c>
      <c r="E1215" s="80"/>
      <c r="F1215" s="80"/>
      <c r="G1215" s="80"/>
      <c r="H1215" s="80"/>
      <c r="I1215" s="80"/>
      <c r="J1215" s="80"/>
      <c r="K1215" s="80"/>
      <c r="L1215" s="80"/>
      <c r="M1215" s="80"/>
      <c r="N1215" s="80"/>
      <c r="O1215" s="80"/>
      <c r="P1215" s="80"/>
      <c r="Q1215" s="80"/>
      <c r="R1215" s="80"/>
      <c r="S1215" s="80"/>
      <c r="T1215" s="80"/>
      <c r="U1215" s="80"/>
      <c r="V1215" s="80"/>
      <c r="W1215" s="80"/>
      <c r="X1215" s="80"/>
      <c r="Y1215" s="80"/>
      <c r="Z1215" s="80"/>
      <c r="AA1215" s="80"/>
      <c r="AB1215" s="80"/>
      <c r="AC1215" s="80"/>
      <c r="AD1215" s="80"/>
      <c r="AE1215" s="80"/>
      <c r="AF1215" s="80"/>
      <c r="AG1215" s="80"/>
      <c r="AH1215" s="80"/>
      <c r="AI1215" s="80"/>
      <c r="AJ1215" s="80"/>
      <c r="AK1215" s="80"/>
      <c r="AL1215" s="80"/>
      <c r="AM1215" s="80"/>
      <c r="AN1215" s="99" t="s">
        <v>447</v>
      </c>
    </row>
    <row r="1216" spans="3:44" outlineLevel="1">
      <c r="C1216" s="97" t="str">
        <f t="shared" ref="C1216:C1285" si="31">C$1214</f>
        <v>○</v>
      </c>
      <c r="E1216" s="80"/>
      <c r="F1216" s="1029" t="s">
        <v>55</v>
      </c>
      <c r="G1216" s="1030"/>
      <c r="H1216" s="1030"/>
      <c r="I1216" s="1030"/>
      <c r="J1216" s="1030" t="str">
        <f>P44</f>
        <v>⑧</v>
      </c>
      <c r="K1216" s="1031"/>
      <c r="L1216" s="1032" t="s">
        <v>453</v>
      </c>
      <c r="M1216" s="1032"/>
      <c r="N1216" s="1032"/>
      <c r="O1216" s="1032"/>
      <c r="P1216" s="1032"/>
      <c r="Q1216" s="1032"/>
      <c r="R1216" s="1032"/>
      <c r="S1216" s="1032"/>
      <c r="T1216" s="1032"/>
      <c r="U1216" s="1032"/>
      <c r="V1216" s="1032"/>
      <c r="W1216" s="1032"/>
      <c r="X1216" s="1032"/>
      <c r="Y1216" s="1032"/>
      <c r="Z1216" s="1032"/>
      <c r="AA1216" s="1032"/>
      <c r="AB1216" s="1032"/>
      <c r="AC1216" s="1032"/>
      <c r="AD1216" s="1032"/>
      <c r="AE1216" s="1032"/>
      <c r="AF1216" s="1032"/>
      <c r="AG1216" s="1032"/>
      <c r="AH1216" s="1032"/>
      <c r="AI1216" s="1032"/>
      <c r="AJ1216" s="1032"/>
      <c r="AK1216" s="1032"/>
      <c r="AL1216" s="1032"/>
      <c r="AM1216" s="1032"/>
      <c r="AN1216" s="80"/>
      <c r="AR1216" t="s">
        <v>467</v>
      </c>
    </row>
    <row r="1217" spans="3:44" outlineLevel="1">
      <c r="C1217" s="97" t="str">
        <f t="shared" si="31"/>
        <v>○</v>
      </c>
      <c r="E1217" s="80"/>
      <c r="F1217" s="100"/>
      <c r="G1217" s="100"/>
      <c r="H1217" s="100"/>
      <c r="I1217" s="100"/>
      <c r="J1217" s="100"/>
      <c r="K1217" s="100"/>
      <c r="L1217" s="1033" t="s">
        <v>436</v>
      </c>
      <c r="M1217" s="1033"/>
      <c r="N1217" s="1033"/>
      <c r="O1217" s="1033"/>
      <c r="P1217" s="1033"/>
      <c r="Q1217" s="1033"/>
      <c r="R1217" s="1033"/>
      <c r="S1217" s="1033"/>
      <c r="T1217" s="1033"/>
      <c r="U1217" s="1033"/>
      <c r="V1217" s="1033"/>
      <c r="W1217" s="1033"/>
      <c r="X1217" s="1033"/>
      <c r="Y1217" s="1033"/>
      <c r="Z1217" s="1033"/>
      <c r="AA1217" s="1033"/>
      <c r="AB1217" s="1033"/>
      <c r="AC1217" s="1033"/>
      <c r="AD1217" s="1033"/>
      <c r="AE1217" s="1033"/>
      <c r="AF1217" s="1033"/>
      <c r="AG1217" s="1033"/>
      <c r="AH1217" s="1033"/>
      <c r="AI1217" s="1033"/>
      <c r="AJ1217" s="1033"/>
      <c r="AK1217" s="1033"/>
      <c r="AL1217" s="1033"/>
      <c r="AM1217" s="1033"/>
      <c r="AN1217" s="80"/>
    </row>
    <row r="1218" spans="3:44" outlineLevel="1">
      <c r="C1218" s="97" t="str">
        <f t="shared" si="31"/>
        <v>○</v>
      </c>
      <c r="E1218" s="80"/>
      <c r="F1218" s="101"/>
      <c r="G1218" s="102" t="s">
        <v>282</v>
      </c>
      <c r="H1218" s="103"/>
      <c r="I1218" s="103"/>
      <c r="J1218" s="103"/>
      <c r="K1218" s="103"/>
      <c r="L1218" s="103"/>
      <c r="M1218" s="103"/>
      <c r="N1218" s="103"/>
      <c r="O1218" s="103"/>
      <c r="P1218" s="103"/>
      <c r="Q1218" s="103"/>
      <c r="R1218" s="103"/>
      <c r="S1218" s="103"/>
      <c r="T1218" s="103"/>
      <c r="U1218" s="103"/>
      <c r="V1218" s="103"/>
      <c r="W1218" s="103"/>
      <c r="X1218" s="103"/>
      <c r="Y1218" s="103"/>
      <c r="Z1218" s="103"/>
      <c r="AA1218" s="103"/>
      <c r="AB1218" s="103"/>
      <c r="AC1218" s="103"/>
      <c r="AD1218" s="103"/>
      <c r="AE1218" s="103"/>
      <c r="AF1218" s="103"/>
      <c r="AG1218" s="103"/>
      <c r="AH1218" s="103"/>
      <c r="AI1218" s="103"/>
      <c r="AJ1218" s="103"/>
      <c r="AK1218" s="103"/>
      <c r="AL1218" s="103"/>
      <c r="AM1218" s="104"/>
      <c r="AN1218" s="80"/>
    </row>
    <row r="1219" spans="3:44" outlineLevel="1">
      <c r="C1219" s="97" t="str">
        <f t="shared" si="31"/>
        <v>○</v>
      </c>
      <c r="E1219" s="80"/>
      <c r="F1219" s="105"/>
      <c r="G1219" s="80"/>
      <c r="H1219" s="1021" t="s">
        <v>448</v>
      </c>
      <c r="I1219" s="1021"/>
      <c r="J1219" s="1021"/>
      <c r="K1219" s="1021"/>
      <c r="L1219" s="1021"/>
      <c r="M1219" s="1021"/>
      <c r="N1219" s="1021"/>
      <c r="O1219" s="1021"/>
      <c r="P1219" s="1021"/>
      <c r="Q1219" s="1021"/>
      <c r="R1219" s="1021"/>
      <c r="S1219" s="1021"/>
      <c r="T1219" s="1021"/>
      <c r="U1219" s="1021"/>
      <c r="V1219" s="1021"/>
      <c r="W1219" s="1021"/>
      <c r="X1219" s="1021"/>
      <c r="Y1219" s="1021"/>
      <c r="Z1219" s="1021"/>
      <c r="AA1219" s="1021"/>
      <c r="AB1219" s="1021"/>
      <c r="AC1219" s="1021"/>
      <c r="AD1219" s="1021"/>
      <c r="AE1219" s="1021"/>
      <c r="AF1219" s="1021"/>
      <c r="AG1219" s="1021"/>
      <c r="AH1219" s="1021"/>
      <c r="AI1219" s="1021"/>
      <c r="AJ1219" s="1021"/>
      <c r="AK1219" s="1021"/>
      <c r="AL1219" s="1021"/>
      <c r="AM1219" s="106"/>
      <c r="AN1219" s="80"/>
    </row>
    <row r="1220" spans="3:44" ht="6" customHeight="1" outlineLevel="1">
      <c r="C1220" s="97" t="str">
        <f t="shared" si="31"/>
        <v>○</v>
      </c>
      <c r="E1220" s="80"/>
      <c r="F1220" s="105"/>
      <c r="G1220" s="112"/>
      <c r="H1220" s="1021"/>
      <c r="I1220" s="1021"/>
      <c r="J1220" s="1021"/>
      <c r="K1220" s="1021"/>
      <c r="L1220" s="1021"/>
      <c r="M1220" s="1021"/>
      <c r="N1220" s="1021"/>
      <c r="O1220" s="1021"/>
      <c r="P1220" s="1021"/>
      <c r="Q1220" s="1021"/>
      <c r="R1220" s="1021"/>
      <c r="S1220" s="1021"/>
      <c r="T1220" s="1021"/>
      <c r="U1220" s="1021"/>
      <c r="V1220" s="1021"/>
      <c r="W1220" s="1021"/>
      <c r="X1220" s="1021"/>
      <c r="Y1220" s="1021"/>
      <c r="Z1220" s="1021"/>
      <c r="AA1220" s="1021"/>
      <c r="AB1220" s="1021"/>
      <c r="AC1220" s="1021"/>
      <c r="AD1220" s="1021"/>
      <c r="AE1220" s="1021"/>
      <c r="AF1220" s="1021"/>
      <c r="AG1220" s="1021"/>
      <c r="AH1220" s="1021"/>
      <c r="AI1220" s="1021"/>
      <c r="AJ1220" s="1021"/>
      <c r="AK1220" s="1021"/>
      <c r="AL1220" s="1021"/>
      <c r="AM1220" s="106"/>
      <c r="AN1220" s="80"/>
    </row>
    <row r="1221" spans="3:44" outlineLevel="1">
      <c r="C1221" s="97" t="str">
        <f t="shared" si="31"/>
        <v>○</v>
      </c>
      <c r="E1221" s="80"/>
      <c r="F1221" s="105"/>
      <c r="G1221" s="33" t="s">
        <v>321</v>
      </c>
      <c r="H1221" s="112"/>
      <c r="I1221" s="112"/>
      <c r="J1221" s="112"/>
      <c r="K1221" s="112"/>
      <c r="L1221" s="112"/>
      <c r="M1221" s="112"/>
      <c r="N1221" s="112"/>
      <c r="O1221" s="112"/>
      <c r="P1221" s="112"/>
      <c r="Q1221" s="112"/>
      <c r="R1221" s="112"/>
      <c r="S1221" s="112"/>
      <c r="T1221" s="112"/>
      <c r="U1221" s="112"/>
      <c r="V1221" s="112"/>
      <c r="W1221" s="112"/>
      <c r="X1221" s="112"/>
      <c r="Y1221" s="112"/>
      <c r="Z1221" s="112"/>
      <c r="AA1221" s="112"/>
      <c r="AB1221" s="112"/>
      <c r="AC1221" s="112"/>
      <c r="AD1221" s="112"/>
      <c r="AE1221" s="112"/>
      <c r="AF1221" s="112"/>
      <c r="AG1221" s="112"/>
      <c r="AH1221" s="112"/>
      <c r="AI1221" s="112"/>
      <c r="AJ1221" s="112"/>
      <c r="AK1221" s="112"/>
      <c r="AL1221" s="112"/>
      <c r="AM1221" s="106"/>
      <c r="AN1221" s="80"/>
    </row>
    <row r="1222" spans="3:44" outlineLevel="1">
      <c r="C1222" s="97" t="str">
        <f t="shared" si="31"/>
        <v>○</v>
      </c>
      <c r="E1222" s="80"/>
      <c r="F1222" s="105"/>
      <c r="G1222" s="33"/>
      <c r="H1222" s="124" t="s">
        <v>367</v>
      </c>
      <c r="I1222" s="113"/>
      <c r="J1222" s="113"/>
      <c r="K1222" s="113"/>
      <c r="L1222" s="113"/>
      <c r="M1222" s="113"/>
      <c r="N1222" s="113"/>
      <c r="O1222" s="113"/>
      <c r="P1222" s="113"/>
      <c r="Q1222" s="113"/>
      <c r="R1222" s="113"/>
      <c r="S1222" s="113"/>
      <c r="T1222" s="113"/>
      <c r="U1222" s="113"/>
      <c r="V1222" s="113"/>
      <c r="W1222" s="113"/>
      <c r="X1222" s="113"/>
      <c r="Y1222" s="113"/>
      <c r="Z1222" s="113"/>
      <c r="AA1222" s="113"/>
      <c r="AB1222" s="113"/>
      <c r="AC1222" s="113"/>
      <c r="AD1222" s="113"/>
      <c r="AE1222" s="113"/>
      <c r="AF1222" s="113"/>
      <c r="AG1222" s="113"/>
      <c r="AH1222" s="113"/>
      <c r="AI1222" s="113"/>
      <c r="AJ1222" s="113"/>
      <c r="AK1222" s="113"/>
      <c r="AL1222" s="114"/>
      <c r="AM1222" s="106"/>
      <c r="AN1222" s="80"/>
    </row>
    <row r="1223" spans="3:44" outlineLevel="1">
      <c r="C1223" s="97" t="str">
        <f t="shared" si="31"/>
        <v>○</v>
      </c>
      <c r="E1223" s="80"/>
      <c r="F1223" s="105"/>
      <c r="G1223" s="33"/>
      <c r="H1223" s="126"/>
      <c r="I1223" s="1021" t="str">
        <f>①入力票!O45</f>
        <v>呼び径450mm以上の泥土圧推進工事</v>
      </c>
      <c r="J1223" s="1021"/>
      <c r="K1223" s="1021"/>
      <c r="L1223" s="1021"/>
      <c r="M1223" s="1021"/>
      <c r="N1223" s="1021"/>
      <c r="O1223" s="1021"/>
      <c r="P1223" s="1021"/>
      <c r="Q1223" s="1021"/>
      <c r="R1223" s="1021"/>
      <c r="S1223" s="1021"/>
      <c r="T1223" s="1021"/>
      <c r="U1223" s="1021"/>
      <c r="V1223" s="1021"/>
      <c r="W1223" s="1021"/>
      <c r="X1223" s="1021"/>
      <c r="Y1223" s="1021"/>
      <c r="Z1223" s="1021"/>
      <c r="AA1223" s="1021"/>
      <c r="AB1223" s="1021"/>
      <c r="AC1223" s="1021"/>
      <c r="AD1223" s="1021"/>
      <c r="AE1223" s="1021"/>
      <c r="AF1223" s="1021"/>
      <c r="AG1223" s="1021"/>
      <c r="AH1223" s="1021"/>
      <c r="AI1223" s="1021"/>
      <c r="AJ1223" s="1021"/>
      <c r="AK1223" s="1021"/>
      <c r="AL1223" s="1022"/>
      <c r="AM1223" s="106"/>
      <c r="AN1223" s="80"/>
      <c r="AR1223" t="s">
        <v>464</v>
      </c>
    </row>
    <row r="1224" spans="3:44" outlineLevel="1">
      <c r="C1224" s="97" t="str">
        <f t="shared" si="31"/>
        <v>○</v>
      </c>
      <c r="E1224" s="80"/>
      <c r="F1224" s="105"/>
      <c r="G1224" s="33"/>
      <c r="H1224" s="126"/>
      <c r="I1224" s="1021"/>
      <c r="J1224" s="1021"/>
      <c r="K1224" s="1021"/>
      <c r="L1224" s="1021"/>
      <c r="M1224" s="1021"/>
      <c r="N1224" s="1021"/>
      <c r="O1224" s="1021"/>
      <c r="P1224" s="1021"/>
      <c r="Q1224" s="1021"/>
      <c r="R1224" s="1021"/>
      <c r="S1224" s="1021"/>
      <c r="T1224" s="1021"/>
      <c r="U1224" s="1021"/>
      <c r="V1224" s="1021"/>
      <c r="W1224" s="1021"/>
      <c r="X1224" s="1021"/>
      <c r="Y1224" s="1021"/>
      <c r="Z1224" s="1021"/>
      <c r="AA1224" s="1021"/>
      <c r="AB1224" s="1021"/>
      <c r="AC1224" s="1021"/>
      <c r="AD1224" s="1021"/>
      <c r="AE1224" s="1021"/>
      <c r="AF1224" s="1021"/>
      <c r="AG1224" s="1021"/>
      <c r="AH1224" s="1021"/>
      <c r="AI1224" s="1021"/>
      <c r="AJ1224" s="1021"/>
      <c r="AK1224" s="1021"/>
      <c r="AL1224" s="1022"/>
      <c r="AM1224" s="106"/>
      <c r="AN1224" s="80"/>
    </row>
    <row r="1225" spans="3:44" outlineLevel="1">
      <c r="C1225" s="97" t="str">
        <f t="shared" si="31"/>
        <v>○</v>
      </c>
      <c r="E1225" s="80"/>
      <c r="F1225" s="105"/>
      <c r="G1225" s="33"/>
      <c r="H1225" s="126"/>
      <c r="I1225" s="1021"/>
      <c r="J1225" s="1021"/>
      <c r="K1225" s="1021"/>
      <c r="L1225" s="1021"/>
      <c r="M1225" s="1021"/>
      <c r="N1225" s="1021"/>
      <c r="O1225" s="1021"/>
      <c r="P1225" s="1021"/>
      <c r="Q1225" s="1021"/>
      <c r="R1225" s="1021"/>
      <c r="S1225" s="1021"/>
      <c r="T1225" s="1021"/>
      <c r="U1225" s="1021"/>
      <c r="V1225" s="1021"/>
      <c r="W1225" s="1021"/>
      <c r="X1225" s="1021"/>
      <c r="Y1225" s="1021"/>
      <c r="Z1225" s="1021"/>
      <c r="AA1225" s="1021"/>
      <c r="AB1225" s="1021"/>
      <c r="AC1225" s="1021"/>
      <c r="AD1225" s="1021"/>
      <c r="AE1225" s="1021"/>
      <c r="AF1225" s="1021"/>
      <c r="AG1225" s="1021"/>
      <c r="AH1225" s="1021"/>
      <c r="AI1225" s="1021"/>
      <c r="AJ1225" s="1021"/>
      <c r="AK1225" s="1021"/>
      <c r="AL1225" s="1022"/>
      <c r="AM1225" s="106"/>
      <c r="AN1225" s="80"/>
      <c r="AR1225" t="s">
        <v>454</v>
      </c>
    </row>
    <row r="1226" spans="3:44" outlineLevel="1">
      <c r="C1226" s="97" t="str">
        <f t="shared" si="31"/>
        <v>○</v>
      </c>
      <c r="E1226" s="80"/>
      <c r="F1226" s="105"/>
      <c r="G1226" s="33"/>
      <c r="H1226" s="126"/>
      <c r="I1226" s="1021"/>
      <c r="J1226" s="1021"/>
      <c r="K1226" s="1021"/>
      <c r="L1226" s="1021"/>
      <c r="M1226" s="1021"/>
      <c r="N1226" s="1021"/>
      <c r="O1226" s="1021"/>
      <c r="P1226" s="1021"/>
      <c r="Q1226" s="1021"/>
      <c r="R1226" s="1021"/>
      <c r="S1226" s="1021"/>
      <c r="T1226" s="1021"/>
      <c r="U1226" s="1021"/>
      <c r="V1226" s="1021"/>
      <c r="W1226" s="1021"/>
      <c r="X1226" s="1021"/>
      <c r="Y1226" s="1021"/>
      <c r="Z1226" s="1021"/>
      <c r="AA1226" s="1021"/>
      <c r="AB1226" s="1021"/>
      <c r="AC1226" s="1021"/>
      <c r="AD1226" s="1021"/>
      <c r="AE1226" s="1021"/>
      <c r="AF1226" s="1021"/>
      <c r="AG1226" s="1021"/>
      <c r="AH1226" s="1021"/>
      <c r="AI1226" s="1021"/>
      <c r="AJ1226" s="1021"/>
      <c r="AK1226" s="1021"/>
      <c r="AL1226" s="1022"/>
      <c r="AM1226" s="106"/>
      <c r="AN1226" s="80"/>
      <c r="AR1226" t="s">
        <v>455</v>
      </c>
    </row>
    <row r="1227" spans="3:44" outlineLevel="1">
      <c r="C1227" s="97" t="str">
        <f t="shared" si="31"/>
        <v>○</v>
      </c>
      <c r="E1227" s="80"/>
      <c r="F1227" s="105"/>
      <c r="G1227" s="33"/>
      <c r="H1227" s="126"/>
      <c r="I1227" s="1021"/>
      <c r="J1227" s="1021"/>
      <c r="K1227" s="1021"/>
      <c r="L1227" s="1021"/>
      <c r="M1227" s="1021"/>
      <c r="N1227" s="1021"/>
      <c r="O1227" s="1021"/>
      <c r="P1227" s="1021"/>
      <c r="Q1227" s="1021"/>
      <c r="R1227" s="1021"/>
      <c r="S1227" s="1021"/>
      <c r="T1227" s="1021"/>
      <c r="U1227" s="1021"/>
      <c r="V1227" s="1021"/>
      <c r="W1227" s="1021"/>
      <c r="X1227" s="1021"/>
      <c r="Y1227" s="1021"/>
      <c r="Z1227" s="1021"/>
      <c r="AA1227" s="1021"/>
      <c r="AB1227" s="1021"/>
      <c r="AC1227" s="1021"/>
      <c r="AD1227" s="1021"/>
      <c r="AE1227" s="1021"/>
      <c r="AF1227" s="1021"/>
      <c r="AG1227" s="1021"/>
      <c r="AH1227" s="1021"/>
      <c r="AI1227" s="1021"/>
      <c r="AJ1227" s="1021"/>
      <c r="AK1227" s="1021"/>
      <c r="AL1227" s="1022"/>
      <c r="AM1227" s="106"/>
      <c r="AN1227" s="80"/>
    </row>
    <row r="1228" spans="3:44" ht="10.5" customHeight="1" outlineLevel="1">
      <c r="C1228" s="97" t="str">
        <f t="shared" si="31"/>
        <v>○</v>
      </c>
      <c r="E1228" s="80"/>
      <c r="F1228" s="105"/>
      <c r="G1228" s="33"/>
      <c r="H1228" s="126"/>
      <c r="I1228" s="1021"/>
      <c r="J1228" s="1021"/>
      <c r="K1228" s="1021"/>
      <c r="L1228" s="1021"/>
      <c r="M1228" s="1021"/>
      <c r="N1228" s="1021"/>
      <c r="O1228" s="1021"/>
      <c r="P1228" s="1021"/>
      <c r="Q1228" s="1021"/>
      <c r="R1228" s="1021"/>
      <c r="S1228" s="1021"/>
      <c r="T1228" s="1021"/>
      <c r="U1228" s="1021"/>
      <c r="V1228" s="1021"/>
      <c r="W1228" s="1021"/>
      <c r="X1228" s="1021"/>
      <c r="Y1228" s="1021"/>
      <c r="Z1228" s="1021"/>
      <c r="AA1228" s="1021"/>
      <c r="AB1228" s="1021"/>
      <c r="AC1228" s="1021"/>
      <c r="AD1228" s="1021"/>
      <c r="AE1228" s="1021"/>
      <c r="AF1228" s="1021"/>
      <c r="AG1228" s="1021"/>
      <c r="AH1228" s="1021"/>
      <c r="AI1228" s="1021"/>
      <c r="AJ1228" s="1021"/>
      <c r="AK1228" s="1021"/>
      <c r="AL1228" s="1022"/>
      <c r="AM1228" s="106"/>
      <c r="AN1228" s="80"/>
    </row>
    <row r="1229" spans="3:44" outlineLevel="1">
      <c r="C1229" s="97" t="str">
        <f t="shared" si="31"/>
        <v>○</v>
      </c>
      <c r="E1229" s="80"/>
      <c r="F1229" s="105"/>
      <c r="G1229" s="33"/>
      <c r="H1229" s="126"/>
      <c r="I1229" s="1021"/>
      <c r="J1229" s="1021"/>
      <c r="K1229" s="1021"/>
      <c r="L1229" s="1021"/>
      <c r="M1229" s="1021"/>
      <c r="N1229" s="1021"/>
      <c r="O1229" s="1021"/>
      <c r="P1229" s="1021"/>
      <c r="Q1229" s="1021"/>
      <c r="R1229" s="1021"/>
      <c r="S1229" s="1021"/>
      <c r="T1229" s="1021"/>
      <c r="U1229" s="1021"/>
      <c r="V1229" s="1021"/>
      <c r="W1229" s="1021"/>
      <c r="X1229" s="1021"/>
      <c r="Y1229" s="1021"/>
      <c r="Z1229" s="1021"/>
      <c r="AA1229" s="1021"/>
      <c r="AB1229" s="1021"/>
      <c r="AC1229" s="1021"/>
      <c r="AD1229" s="1021"/>
      <c r="AE1229" s="1021"/>
      <c r="AF1229" s="1021"/>
      <c r="AG1229" s="1021"/>
      <c r="AH1229" s="1021"/>
      <c r="AI1229" s="1021"/>
      <c r="AJ1229" s="1021"/>
      <c r="AK1229" s="1021"/>
      <c r="AL1229" s="1022"/>
      <c r="AM1229" s="106"/>
      <c r="AN1229" s="80"/>
    </row>
    <row r="1230" spans="3:44" outlineLevel="1">
      <c r="C1230" s="97" t="str">
        <f t="shared" si="31"/>
        <v>○</v>
      </c>
      <c r="E1230" s="80"/>
      <c r="F1230" s="105"/>
      <c r="G1230" s="33"/>
      <c r="H1230" s="126"/>
      <c r="I1230" s="1021"/>
      <c r="J1230" s="1021"/>
      <c r="K1230" s="1021"/>
      <c r="L1230" s="1021"/>
      <c r="M1230" s="1021"/>
      <c r="N1230" s="1021"/>
      <c r="O1230" s="1021"/>
      <c r="P1230" s="1021"/>
      <c r="Q1230" s="1021"/>
      <c r="R1230" s="1021"/>
      <c r="S1230" s="1021"/>
      <c r="T1230" s="1021"/>
      <c r="U1230" s="1021"/>
      <c r="V1230" s="1021"/>
      <c r="W1230" s="1021"/>
      <c r="X1230" s="1021"/>
      <c r="Y1230" s="1021"/>
      <c r="Z1230" s="1021"/>
      <c r="AA1230" s="1021"/>
      <c r="AB1230" s="1021"/>
      <c r="AC1230" s="1021"/>
      <c r="AD1230" s="1021"/>
      <c r="AE1230" s="1021"/>
      <c r="AF1230" s="1021"/>
      <c r="AG1230" s="1021"/>
      <c r="AH1230" s="1021"/>
      <c r="AI1230" s="1021"/>
      <c r="AJ1230" s="1021"/>
      <c r="AK1230" s="1021"/>
      <c r="AL1230" s="1022"/>
      <c r="AM1230" s="106"/>
      <c r="AN1230" s="80"/>
    </row>
    <row r="1231" spans="3:44" outlineLevel="1">
      <c r="C1231" s="97" t="str">
        <f t="shared" si="31"/>
        <v>○</v>
      </c>
      <c r="E1231" s="80"/>
      <c r="F1231" s="105"/>
      <c r="G1231" s="112"/>
      <c r="H1231" s="105"/>
      <c r="I1231" s="1021" t="s">
        <v>1162</v>
      </c>
      <c r="J1231" s="1021"/>
      <c r="K1231" s="1021"/>
      <c r="L1231" s="1021"/>
      <c r="M1231" s="1021"/>
      <c r="N1231" s="1021"/>
      <c r="O1231" s="1021"/>
      <c r="P1231" s="1021"/>
      <c r="Q1231" s="1021"/>
      <c r="R1231" s="1021"/>
      <c r="S1231" s="1021"/>
      <c r="T1231" s="1021"/>
      <c r="U1231" s="1021"/>
      <c r="V1231" s="1021"/>
      <c r="W1231" s="1021"/>
      <c r="X1231" s="1021"/>
      <c r="Y1231" s="1021"/>
      <c r="Z1231" s="1021"/>
      <c r="AA1231" s="1021"/>
      <c r="AB1231" s="1021"/>
      <c r="AC1231" s="1021"/>
      <c r="AD1231" s="1021"/>
      <c r="AE1231" s="1021"/>
      <c r="AF1231" s="1021"/>
      <c r="AG1231" s="1021"/>
      <c r="AH1231" s="1021"/>
      <c r="AI1231" s="1021"/>
      <c r="AJ1231" s="1021"/>
      <c r="AK1231" s="1021"/>
      <c r="AL1231" s="1022"/>
      <c r="AM1231" s="106"/>
      <c r="AN1231" s="80"/>
    </row>
    <row r="1232" spans="3:44" outlineLevel="1">
      <c r="C1232" s="97" t="str">
        <f t="shared" si="31"/>
        <v>○</v>
      </c>
      <c r="E1232" s="80"/>
      <c r="F1232" s="105"/>
      <c r="G1232" s="112"/>
      <c r="H1232" s="125"/>
      <c r="I1232" s="1021"/>
      <c r="J1232" s="1021"/>
      <c r="K1232" s="1021"/>
      <c r="L1232" s="1021"/>
      <c r="M1232" s="1021"/>
      <c r="N1232" s="1021"/>
      <c r="O1232" s="1021"/>
      <c r="P1232" s="1021"/>
      <c r="Q1232" s="1021"/>
      <c r="R1232" s="1021"/>
      <c r="S1232" s="1021"/>
      <c r="T1232" s="1021"/>
      <c r="U1232" s="1021"/>
      <c r="V1232" s="1021"/>
      <c r="W1232" s="1021"/>
      <c r="X1232" s="1021"/>
      <c r="Y1232" s="1021"/>
      <c r="Z1232" s="1021"/>
      <c r="AA1232" s="1021"/>
      <c r="AB1232" s="1021"/>
      <c r="AC1232" s="1021"/>
      <c r="AD1232" s="1021"/>
      <c r="AE1232" s="1021"/>
      <c r="AF1232" s="1021"/>
      <c r="AG1232" s="1021"/>
      <c r="AH1232" s="1021"/>
      <c r="AI1232" s="1021"/>
      <c r="AJ1232" s="1021"/>
      <c r="AK1232" s="1021"/>
      <c r="AL1232" s="1022"/>
      <c r="AM1232" s="106"/>
      <c r="AN1232" s="80"/>
    </row>
    <row r="1233" spans="3:44" outlineLevel="1">
      <c r="C1233" s="97" t="str">
        <f t="shared" si="31"/>
        <v>○</v>
      </c>
      <c r="E1233" s="80"/>
      <c r="F1233" s="105"/>
      <c r="G1233" s="112"/>
      <c r="H1233" s="125"/>
      <c r="I1233" s="1021"/>
      <c r="J1233" s="1021"/>
      <c r="K1233" s="1021"/>
      <c r="L1233" s="1021"/>
      <c r="M1233" s="1021"/>
      <c r="N1233" s="1021"/>
      <c r="O1233" s="1021"/>
      <c r="P1233" s="1021"/>
      <c r="Q1233" s="1021"/>
      <c r="R1233" s="1021"/>
      <c r="S1233" s="1021"/>
      <c r="T1233" s="1021"/>
      <c r="U1233" s="1021"/>
      <c r="V1233" s="1021"/>
      <c r="W1233" s="1021"/>
      <c r="X1233" s="1021"/>
      <c r="Y1233" s="1021"/>
      <c r="Z1233" s="1021"/>
      <c r="AA1233" s="1021"/>
      <c r="AB1233" s="1021"/>
      <c r="AC1233" s="1021"/>
      <c r="AD1233" s="1021"/>
      <c r="AE1233" s="1021"/>
      <c r="AF1233" s="1021"/>
      <c r="AG1233" s="1021"/>
      <c r="AH1233" s="1021"/>
      <c r="AI1233" s="1021"/>
      <c r="AJ1233" s="1021"/>
      <c r="AK1233" s="1021"/>
      <c r="AL1233" s="1022"/>
      <c r="AM1233" s="106"/>
      <c r="AN1233" s="80"/>
    </row>
    <row r="1234" spans="3:44" outlineLevel="1">
      <c r="C1234" s="97" t="str">
        <f t="shared" si="31"/>
        <v>○</v>
      </c>
      <c r="E1234" s="80"/>
      <c r="F1234" s="105"/>
      <c r="G1234" s="112"/>
      <c r="H1234" s="125"/>
      <c r="I1234" s="1021"/>
      <c r="J1234" s="1021"/>
      <c r="K1234" s="1021"/>
      <c r="L1234" s="1021"/>
      <c r="M1234" s="1021"/>
      <c r="N1234" s="1021"/>
      <c r="O1234" s="1021"/>
      <c r="P1234" s="1021"/>
      <c r="Q1234" s="1021"/>
      <c r="R1234" s="1021"/>
      <c r="S1234" s="1021"/>
      <c r="T1234" s="1021"/>
      <c r="U1234" s="1021"/>
      <c r="V1234" s="1021"/>
      <c r="W1234" s="1021"/>
      <c r="X1234" s="1021"/>
      <c r="Y1234" s="1021"/>
      <c r="Z1234" s="1021"/>
      <c r="AA1234" s="1021"/>
      <c r="AB1234" s="1021"/>
      <c r="AC1234" s="1021"/>
      <c r="AD1234" s="1021"/>
      <c r="AE1234" s="1021"/>
      <c r="AF1234" s="1021"/>
      <c r="AG1234" s="1021"/>
      <c r="AH1234" s="1021"/>
      <c r="AI1234" s="1021"/>
      <c r="AJ1234" s="1021"/>
      <c r="AK1234" s="1021"/>
      <c r="AL1234" s="1022"/>
      <c r="AM1234" s="106"/>
      <c r="AN1234" s="80"/>
    </row>
    <row r="1235" spans="3:44" outlineLevel="1">
      <c r="C1235" s="97" t="str">
        <f t="shared" si="31"/>
        <v>○</v>
      </c>
      <c r="E1235" s="80"/>
      <c r="F1235" s="105"/>
      <c r="G1235" s="112"/>
      <c r="H1235" s="126" t="s">
        <v>368</v>
      </c>
      <c r="I1235" s="112"/>
      <c r="J1235" s="112"/>
      <c r="K1235" s="112"/>
      <c r="L1235" s="112"/>
      <c r="M1235" s="112"/>
      <c r="N1235" s="112"/>
      <c r="O1235" s="112"/>
      <c r="P1235" s="112"/>
      <c r="Q1235" s="112"/>
      <c r="R1235" s="112"/>
      <c r="S1235" s="112"/>
      <c r="T1235" s="112"/>
      <c r="U1235" s="112"/>
      <c r="V1235" s="112"/>
      <c r="W1235" s="112"/>
      <c r="X1235" s="112"/>
      <c r="Y1235" s="112"/>
      <c r="Z1235" s="112"/>
      <c r="AA1235" s="112"/>
      <c r="AB1235" s="112"/>
      <c r="AC1235" s="112"/>
      <c r="AD1235" s="112"/>
      <c r="AE1235" s="112"/>
      <c r="AF1235" s="112"/>
      <c r="AG1235" s="112"/>
      <c r="AH1235" s="112"/>
      <c r="AI1235" s="112"/>
      <c r="AJ1235" s="112"/>
      <c r="AK1235" s="112"/>
      <c r="AL1235" s="127"/>
      <c r="AM1235" s="106"/>
      <c r="AN1235" s="80"/>
    </row>
    <row r="1236" spans="3:44" outlineLevel="1">
      <c r="C1236" s="97" t="str">
        <f t="shared" si="31"/>
        <v>○</v>
      </c>
      <c r="E1236" s="80"/>
      <c r="F1236" s="105"/>
      <c r="G1236" s="112"/>
      <c r="H1236" s="105"/>
      <c r="I1236" s="1036" t="s">
        <v>4</v>
      </c>
      <c r="J1236" s="1036"/>
      <c r="K1236" s="1036"/>
      <c r="L1236" s="1070">
        <f>①入力票!AS7-10</f>
        <v>28</v>
      </c>
      <c r="M1236" s="1070"/>
      <c r="N1236" s="1036" t="s">
        <v>5</v>
      </c>
      <c r="O1236" s="1036"/>
      <c r="P1236" s="1037" t="s">
        <v>1037</v>
      </c>
      <c r="Q1236" s="1038"/>
      <c r="R1236" s="1038"/>
      <c r="S1236" s="1038"/>
      <c r="T1236" s="1071" t="s">
        <v>325</v>
      </c>
      <c r="U1236" s="1071"/>
      <c r="V1236" s="1072" t="str">
        <f>CONCATENATE("令和",①入力票!D8,"年",①入力票!F8,"月",①入力票!H8-1,"日")</f>
        <v>令和8年8月27日</v>
      </c>
      <c r="W1236" s="1072"/>
      <c r="X1236" s="1072"/>
      <c r="Y1236" s="1072"/>
      <c r="Z1236" s="1072"/>
      <c r="AA1236" s="1072"/>
      <c r="AB1236" s="1072"/>
      <c r="AC1236" s="1072"/>
      <c r="AD1236" s="142"/>
      <c r="AE1236" s="142"/>
      <c r="AF1236" s="142"/>
      <c r="AG1236" s="142"/>
      <c r="AH1236" s="142"/>
      <c r="AI1236" s="142"/>
      <c r="AJ1236" s="142"/>
      <c r="AK1236" s="142"/>
      <c r="AL1236" s="143"/>
      <c r="AM1236" s="106"/>
      <c r="AN1236" s="80"/>
      <c r="AR1236" t="s">
        <v>464</v>
      </c>
    </row>
    <row r="1237" spans="3:44" outlineLevel="1">
      <c r="C1237" s="97" t="str">
        <f t="shared" si="31"/>
        <v>○</v>
      </c>
      <c r="E1237" s="80"/>
      <c r="F1237" s="105"/>
      <c r="G1237" s="112"/>
      <c r="H1237" s="125"/>
      <c r="I1237" s="141" t="s">
        <v>369</v>
      </c>
      <c r="J1237" s="142"/>
      <c r="K1237" s="142"/>
      <c r="L1237" s="142"/>
      <c r="M1237" s="142"/>
      <c r="N1237" s="142"/>
      <c r="O1237" s="142"/>
      <c r="P1237" s="142"/>
      <c r="Q1237" s="142"/>
      <c r="R1237" s="142"/>
      <c r="S1237" s="142"/>
      <c r="T1237" s="142"/>
      <c r="U1237" s="142"/>
      <c r="V1237" s="142"/>
      <c r="W1237" s="80"/>
      <c r="X1237" s="142"/>
      <c r="Y1237" s="142"/>
      <c r="Z1237" s="142"/>
      <c r="AA1237" s="142"/>
      <c r="AB1237" s="142"/>
      <c r="AC1237" s="142"/>
      <c r="AD1237" s="142"/>
      <c r="AE1237" s="142"/>
      <c r="AF1237" s="142"/>
      <c r="AG1237" s="142"/>
      <c r="AH1237" s="142"/>
      <c r="AI1237" s="142"/>
      <c r="AJ1237" s="142"/>
      <c r="AK1237" s="142"/>
      <c r="AL1237" s="143"/>
      <c r="AM1237" s="106"/>
      <c r="AN1237" s="80"/>
    </row>
    <row r="1238" spans="3:44" outlineLevel="1">
      <c r="C1238" s="97" t="str">
        <f t="shared" si="31"/>
        <v>○</v>
      </c>
      <c r="E1238" s="80"/>
      <c r="F1238" s="105"/>
      <c r="G1238" s="112"/>
      <c r="H1238" s="131"/>
      <c r="I1238" s="144"/>
      <c r="J1238" s="144"/>
      <c r="K1238" s="144"/>
      <c r="L1238" s="144"/>
      <c r="M1238" s="144"/>
      <c r="N1238" s="144"/>
      <c r="O1238" s="144"/>
      <c r="P1238" s="144"/>
      <c r="Q1238" s="144"/>
      <c r="R1238" s="144"/>
      <c r="S1238" s="144"/>
      <c r="T1238" s="144"/>
      <c r="U1238" s="144"/>
      <c r="V1238" s="144"/>
      <c r="W1238" s="144"/>
      <c r="X1238" s="144"/>
      <c r="Y1238" s="144"/>
      <c r="Z1238" s="144"/>
      <c r="AA1238" s="144"/>
      <c r="AB1238" s="144"/>
      <c r="AC1238" s="144"/>
      <c r="AD1238" s="144"/>
      <c r="AE1238" s="144"/>
      <c r="AF1238" s="144"/>
      <c r="AG1238" s="144"/>
      <c r="AH1238" s="144"/>
      <c r="AI1238" s="144"/>
      <c r="AJ1238" s="144"/>
      <c r="AK1238" s="144"/>
      <c r="AL1238" s="145"/>
      <c r="AM1238" s="106"/>
      <c r="AN1238" s="80"/>
    </row>
    <row r="1239" spans="3:44" outlineLevel="1">
      <c r="C1239" s="97" t="str">
        <f t="shared" si="31"/>
        <v>○</v>
      </c>
      <c r="E1239" s="80"/>
      <c r="F1239" s="105"/>
      <c r="G1239" s="80"/>
      <c r="H1239" s="88"/>
      <c r="I1239" s="88"/>
      <c r="J1239" s="88"/>
      <c r="K1239" s="88"/>
      <c r="L1239" s="88"/>
      <c r="M1239" s="88"/>
      <c r="N1239" s="88"/>
      <c r="O1239" s="88"/>
      <c r="P1239" s="88"/>
      <c r="Q1239" s="88"/>
      <c r="R1239" s="88"/>
      <c r="S1239" s="88"/>
      <c r="T1239" s="88"/>
      <c r="U1239" s="88"/>
      <c r="V1239" s="88"/>
      <c r="W1239" s="88"/>
      <c r="X1239" s="88"/>
      <c r="Y1239" s="88"/>
      <c r="Z1239" s="88"/>
      <c r="AA1239" s="88"/>
      <c r="AB1239" s="88"/>
      <c r="AC1239" s="88"/>
      <c r="AD1239" s="88"/>
      <c r="AE1239" s="88"/>
      <c r="AF1239" s="88"/>
      <c r="AG1239" s="88"/>
      <c r="AH1239" s="88"/>
      <c r="AI1239" s="88"/>
      <c r="AJ1239" s="88"/>
      <c r="AK1239" s="88"/>
      <c r="AL1239" s="88"/>
      <c r="AM1239" s="106"/>
      <c r="AN1239" s="80"/>
    </row>
    <row r="1240" spans="3:44" outlineLevel="1">
      <c r="C1240" s="97" t="str">
        <f t="shared" si="31"/>
        <v>○</v>
      </c>
      <c r="E1240" s="80"/>
      <c r="F1240" s="105"/>
      <c r="G1240" s="33" t="s">
        <v>285</v>
      </c>
      <c r="H1240" s="112"/>
      <c r="I1240" s="112"/>
      <c r="J1240" s="112"/>
      <c r="K1240" s="112"/>
      <c r="L1240" s="112"/>
      <c r="M1240" s="112"/>
      <c r="N1240" s="112"/>
      <c r="O1240" s="112"/>
      <c r="P1240" s="112"/>
      <c r="Q1240" s="112"/>
      <c r="R1240" s="112"/>
      <c r="S1240" s="112"/>
      <c r="T1240" s="112"/>
      <c r="U1240" s="112"/>
      <c r="V1240" s="112"/>
      <c r="W1240" s="112"/>
      <c r="X1240" s="112"/>
      <c r="Y1240" s="112"/>
      <c r="Z1240" s="112"/>
      <c r="AA1240" s="112"/>
      <c r="AB1240" s="112"/>
      <c r="AC1240" s="112"/>
      <c r="AD1240" s="112"/>
      <c r="AE1240" s="112"/>
      <c r="AF1240" s="112"/>
      <c r="AG1240" s="112"/>
      <c r="AH1240" s="112"/>
      <c r="AI1240" s="112"/>
      <c r="AJ1240" s="112"/>
      <c r="AK1240" s="112"/>
      <c r="AL1240" s="112"/>
      <c r="AM1240" s="106"/>
      <c r="AN1240" s="80"/>
    </row>
    <row r="1241" spans="3:44" outlineLevel="1">
      <c r="C1241" s="97" t="str">
        <f t="shared" si="31"/>
        <v>○</v>
      </c>
      <c r="E1241" s="80"/>
      <c r="F1241" s="105"/>
      <c r="G1241" s="112"/>
      <c r="H1241" s="1017" t="s">
        <v>1132</v>
      </c>
      <c r="I1241" s="1018"/>
      <c r="J1241" s="1018"/>
      <c r="K1241" s="1018"/>
      <c r="L1241" s="1018"/>
      <c r="M1241" s="1018"/>
      <c r="N1241" s="1018"/>
      <c r="O1241" s="1018"/>
      <c r="P1241" s="1018"/>
      <c r="Q1241" s="1018"/>
      <c r="R1241" s="1018"/>
      <c r="S1241" s="1018"/>
      <c r="T1241" s="1018"/>
      <c r="U1241" s="1018"/>
      <c r="V1241" s="1018"/>
      <c r="W1241" s="1018"/>
      <c r="X1241" s="1018"/>
      <c r="Y1241" s="1018"/>
      <c r="Z1241" s="1018"/>
      <c r="AA1241" s="1018"/>
      <c r="AB1241" s="1018"/>
      <c r="AC1241" s="1018"/>
      <c r="AD1241" s="1018"/>
      <c r="AE1241" s="1018"/>
      <c r="AF1241" s="1018"/>
      <c r="AG1241" s="1018"/>
      <c r="AH1241" s="1018"/>
      <c r="AI1241" s="1018"/>
      <c r="AJ1241" s="1018"/>
      <c r="AK1241" s="1018"/>
      <c r="AL1241" s="1019"/>
      <c r="AM1241" s="106"/>
      <c r="AN1241" s="80"/>
    </row>
    <row r="1242" spans="3:44" outlineLevel="1">
      <c r="C1242" s="97" t="str">
        <f t="shared" si="31"/>
        <v>○</v>
      </c>
      <c r="E1242" s="80"/>
      <c r="F1242" s="105"/>
      <c r="G1242" s="112"/>
      <c r="H1242" s="1020"/>
      <c r="I1242" s="1021"/>
      <c r="J1242" s="1021"/>
      <c r="K1242" s="1021"/>
      <c r="L1242" s="1021"/>
      <c r="M1242" s="1021"/>
      <c r="N1242" s="1021"/>
      <c r="O1242" s="1021"/>
      <c r="P1242" s="1021"/>
      <c r="Q1242" s="1021"/>
      <c r="R1242" s="1021"/>
      <c r="S1242" s="1021"/>
      <c r="T1242" s="1021"/>
      <c r="U1242" s="1021"/>
      <c r="V1242" s="1021"/>
      <c r="W1242" s="1021"/>
      <c r="X1242" s="1021"/>
      <c r="Y1242" s="1021"/>
      <c r="Z1242" s="1021"/>
      <c r="AA1242" s="1021"/>
      <c r="AB1242" s="1021"/>
      <c r="AC1242" s="1021"/>
      <c r="AD1242" s="1021"/>
      <c r="AE1242" s="1021"/>
      <c r="AF1242" s="1021"/>
      <c r="AG1242" s="1021"/>
      <c r="AH1242" s="1021"/>
      <c r="AI1242" s="1021"/>
      <c r="AJ1242" s="1021"/>
      <c r="AK1242" s="1021"/>
      <c r="AL1242" s="1022"/>
      <c r="AM1242" s="106"/>
      <c r="AN1242" s="80"/>
    </row>
    <row r="1243" spans="3:44" outlineLevel="1">
      <c r="C1243" s="97" t="str">
        <f t="shared" si="31"/>
        <v>○</v>
      </c>
      <c r="E1243" s="80"/>
      <c r="F1243" s="105"/>
      <c r="G1243" s="112"/>
      <c r="H1243" s="1020"/>
      <c r="I1243" s="1021"/>
      <c r="J1243" s="1021"/>
      <c r="K1243" s="1021"/>
      <c r="L1243" s="1021"/>
      <c r="M1243" s="1021"/>
      <c r="N1243" s="1021"/>
      <c r="O1243" s="1021"/>
      <c r="P1243" s="1021"/>
      <c r="Q1243" s="1021"/>
      <c r="R1243" s="1021"/>
      <c r="S1243" s="1021"/>
      <c r="T1243" s="1021"/>
      <c r="U1243" s="1021"/>
      <c r="V1243" s="1021"/>
      <c r="W1243" s="1021"/>
      <c r="X1243" s="1021"/>
      <c r="Y1243" s="1021"/>
      <c r="Z1243" s="1021"/>
      <c r="AA1243" s="1021"/>
      <c r="AB1243" s="1021"/>
      <c r="AC1243" s="1021"/>
      <c r="AD1243" s="1021"/>
      <c r="AE1243" s="1021"/>
      <c r="AF1243" s="1021"/>
      <c r="AG1243" s="1021"/>
      <c r="AH1243" s="1021"/>
      <c r="AI1243" s="1021"/>
      <c r="AJ1243" s="1021"/>
      <c r="AK1243" s="1021"/>
      <c r="AL1243" s="1022"/>
      <c r="AM1243" s="106"/>
      <c r="AN1243" s="80"/>
    </row>
    <row r="1244" spans="3:44" outlineLevel="1">
      <c r="C1244" s="97" t="str">
        <f t="shared" si="31"/>
        <v>○</v>
      </c>
      <c r="E1244" s="80"/>
      <c r="F1244" s="105"/>
      <c r="G1244" s="112"/>
      <c r="H1244" s="1020"/>
      <c r="I1244" s="1021"/>
      <c r="J1244" s="1021"/>
      <c r="K1244" s="1021"/>
      <c r="L1244" s="1021"/>
      <c r="M1244" s="1021"/>
      <c r="N1244" s="1021"/>
      <c r="O1244" s="1021"/>
      <c r="P1244" s="1021"/>
      <c r="Q1244" s="1021"/>
      <c r="R1244" s="1021"/>
      <c r="S1244" s="1021"/>
      <c r="T1244" s="1021"/>
      <c r="U1244" s="1021"/>
      <c r="V1244" s="1021"/>
      <c r="W1244" s="1021"/>
      <c r="X1244" s="1021"/>
      <c r="Y1244" s="1021"/>
      <c r="Z1244" s="1021"/>
      <c r="AA1244" s="1021"/>
      <c r="AB1244" s="1021"/>
      <c r="AC1244" s="1021"/>
      <c r="AD1244" s="1021"/>
      <c r="AE1244" s="1021"/>
      <c r="AF1244" s="1021"/>
      <c r="AG1244" s="1021"/>
      <c r="AH1244" s="1021"/>
      <c r="AI1244" s="1021"/>
      <c r="AJ1244" s="1021"/>
      <c r="AK1244" s="1021"/>
      <c r="AL1244" s="1022"/>
      <c r="AM1244" s="106"/>
      <c r="AN1244" s="80"/>
    </row>
    <row r="1245" spans="3:44" outlineLevel="1">
      <c r="C1245" s="97" t="str">
        <f t="shared" si="31"/>
        <v>○</v>
      </c>
      <c r="E1245" s="80"/>
      <c r="F1245" s="105"/>
      <c r="G1245" s="112"/>
      <c r="H1245" s="1020"/>
      <c r="I1245" s="1021"/>
      <c r="J1245" s="1021"/>
      <c r="K1245" s="1021"/>
      <c r="L1245" s="1021"/>
      <c r="M1245" s="1021"/>
      <c r="N1245" s="1021"/>
      <c r="O1245" s="1021"/>
      <c r="P1245" s="1021"/>
      <c r="Q1245" s="1021"/>
      <c r="R1245" s="1021"/>
      <c r="S1245" s="1021"/>
      <c r="T1245" s="1021"/>
      <c r="U1245" s="1021"/>
      <c r="V1245" s="1021"/>
      <c r="W1245" s="1021"/>
      <c r="X1245" s="1021"/>
      <c r="Y1245" s="1021"/>
      <c r="Z1245" s="1021"/>
      <c r="AA1245" s="1021"/>
      <c r="AB1245" s="1021"/>
      <c r="AC1245" s="1021"/>
      <c r="AD1245" s="1021"/>
      <c r="AE1245" s="1021"/>
      <c r="AF1245" s="1021"/>
      <c r="AG1245" s="1021"/>
      <c r="AH1245" s="1021"/>
      <c r="AI1245" s="1021"/>
      <c r="AJ1245" s="1021"/>
      <c r="AK1245" s="1021"/>
      <c r="AL1245" s="1022"/>
      <c r="AM1245" s="106"/>
      <c r="AN1245" s="80"/>
    </row>
    <row r="1246" spans="3:44" outlineLevel="1">
      <c r="C1246" s="97" t="str">
        <f t="shared" si="31"/>
        <v>○</v>
      </c>
      <c r="E1246" s="80"/>
      <c r="F1246" s="105"/>
      <c r="G1246" s="112"/>
      <c r="H1246" s="1020"/>
      <c r="I1246" s="1021"/>
      <c r="J1246" s="1021"/>
      <c r="K1246" s="1021"/>
      <c r="L1246" s="1021"/>
      <c r="M1246" s="1021"/>
      <c r="N1246" s="1021"/>
      <c r="O1246" s="1021"/>
      <c r="P1246" s="1021"/>
      <c r="Q1246" s="1021"/>
      <c r="R1246" s="1021"/>
      <c r="S1246" s="1021"/>
      <c r="T1246" s="1021"/>
      <c r="U1246" s="1021"/>
      <c r="V1246" s="1021"/>
      <c r="W1246" s="1021"/>
      <c r="X1246" s="1021"/>
      <c r="Y1246" s="1021"/>
      <c r="Z1246" s="1021"/>
      <c r="AA1246" s="1021"/>
      <c r="AB1246" s="1021"/>
      <c r="AC1246" s="1021"/>
      <c r="AD1246" s="1021"/>
      <c r="AE1246" s="1021"/>
      <c r="AF1246" s="1021"/>
      <c r="AG1246" s="1021"/>
      <c r="AH1246" s="1021"/>
      <c r="AI1246" s="1021"/>
      <c r="AJ1246" s="1021"/>
      <c r="AK1246" s="1021"/>
      <c r="AL1246" s="1022"/>
      <c r="AM1246" s="106"/>
      <c r="AN1246" s="80"/>
    </row>
    <row r="1247" spans="3:44" outlineLevel="1">
      <c r="C1247" s="97" t="str">
        <f t="shared" si="31"/>
        <v>○</v>
      </c>
      <c r="E1247" s="80"/>
      <c r="F1247" s="105"/>
      <c r="G1247" s="112"/>
      <c r="H1247" s="1020"/>
      <c r="I1247" s="1021"/>
      <c r="J1247" s="1021"/>
      <c r="K1247" s="1021"/>
      <c r="L1247" s="1021"/>
      <c r="M1247" s="1021"/>
      <c r="N1247" s="1021"/>
      <c r="O1247" s="1021"/>
      <c r="P1247" s="1021"/>
      <c r="Q1247" s="1021"/>
      <c r="R1247" s="1021"/>
      <c r="S1247" s="1021"/>
      <c r="T1247" s="1021"/>
      <c r="U1247" s="1021"/>
      <c r="V1247" s="1021"/>
      <c r="W1247" s="1021"/>
      <c r="X1247" s="1021"/>
      <c r="Y1247" s="1021"/>
      <c r="Z1247" s="1021"/>
      <c r="AA1247" s="1021"/>
      <c r="AB1247" s="1021"/>
      <c r="AC1247" s="1021"/>
      <c r="AD1247" s="1021"/>
      <c r="AE1247" s="1021"/>
      <c r="AF1247" s="1021"/>
      <c r="AG1247" s="1021"/>
      <c r="AH1247" s="1021"/>
      <c r="AI1247" s="1021"/>
      <c r="AJ1247" s="1021"/>
      <c r="AK1247" s="1021"/>
      <c r="AL1247" s="1022"/>
      <c r="AM1247" s="106"/>
      <c r="AN1247" s="80"/>
    </row>
    <row r="1248" spans="3:44" ht="9.75" customHeight="1" outlineLevel="1">
      <c r="C1248" s="97" t="str">
        <f t="shared" si="31"/>
        <v>○</v>
      </c>
      <c r="E1248" s="80"/>
      <c r="F1248" s="105"/>
      <c r="G1248" s="112"/>
      <c r="H1248" s="1023"/>
      <c r="I1248" s="1024"/>
      <c r="J1248" s="1024"/>
      <c r="K1248" s="1024"/>
      <c r="L1248" s="1024"/>
      <c r="M1248" s="1024"/>
      <c r="N1248" s="1024"/>
      <c r="O1248" s="1024"/>
      <c r="P1248" s="1024"/>
      <c r="Q1248" s="1024"/>
      <c r="R1248" s="1024"/>
      <c r="S1248" s="1024"/>
      <c r="T1248" s="1024"/>
      <c r="U1248" s="1024"/>
      <c r="V1248" s="1024"/>
      <c r="W1248" s="1024"/>
      <c r="X1248" s="1024"/>
      <c r="Y1248" s="1024"/>
      <c r="Z1248" s="1024"/>
      <c r="AA1248" s="1024"/>
      <c r="AB1248" s="1024"/>
      <c r="AC1248" s="1024"/>
      <c r="AD1248" s="1024"/>
      <c r="AE1248" s="1024"/>
      <c r="AF1248" s="1024"/>
      <c r="AG1248" s="1024"/>
      <c r="AH1248" s="1024"/>
      <c r="AI1248" s="1024"/>
      <c r="AJ1248" s="1024"/>
      <c r="AK1248" s="1024"/>
      <c r="AL1248" s="1025"/>
      <c r="AM1248" s="106"/>
      <c r="AN1248" s="80"/>
    </row>
    <row r="1249" spans="3:40" ht="8.25" customHeight="1" outlineLevel="1">
      <c r="C1249" s="97" t="str">
        <f t="shared" si="31"/>
        <v>○</v>
      </c>
      <c r="E1249" s="80"/>
      <c r="F1249" s="105"/>
      <c r="G1249" s="88"/>
      <c r="H1249" s="88"/>
      <c r="I1249" s="88"/>
      <c r="J1249" s="88"/>
      <c r="K1249" s="88"/>
      <c r="L1249" s="88"/>
      <c r="M1249" s="88"/>
      <c r="N1249" s="88"/>
      <c r="O1249" s="88"/>
      <c r="P1249" s="88"/>
      <c r="Q1249" s="88"/>
      <c r="R1249" s="88"/>
      <c r="S1249" s="88"/>
      <c r="T1249" s="88"/>
      <c r="U1249" s="88"/>
      <c r="V1249" s="88"/>
      <c r="W1249" s="88"/>
      <c r="X1249" s="88"/>
      <c r="Y1249" s="88"/>
      <c r="Z1249" s="88"/>
      <c r="AA1249" s="88"/>
      <c r="AB1249" s="88"/>
      <c r="AC1249" s="88"/>
      <c r="AD1249" s="88"/>
      <c r="AE1249" s="88"/>
      <c r="AF1249" s="88"/>
      <c r="AG1249" s="88"/>
      <c r="AH1249" s="88"/>
      <c r="AI1249" s="88"/>
      <c r="AJ1249" s="88"/>
      <c r="AK1249" s="88"/>
      <c r="AL1249" s="88"/>
      <c r="AM1249" s="106"/>
      <c r="AN1249" s="80"/>
    </row>
    <row r="1250" spans="3:40" outlineLevel="1">
      <c r="C1250" s="97" t="str">
        <f t="shared" si="31"/>
        <v>○</v>
      </c>
      <c r="E1250" s="80"/>
      <c r="F1250" s="105"/>
      <c r="G1250" s="33" t="s">
        <v>287</v>
      </c>
      <c r="H1250" s="88"/>
      <c r="I1250" s="117"/>
      <c r="J1250" s="117"/>
      <c r="K1250" s="117"/>
      <c r="L1250" s="117"/>
      <c r="M1250" s="117"/>
      <c r="N1250" s="117"/>
      <c r="O1250" s="117"/>
      <c r="P1250" s="117"/>
      <c r="Q1250" s="117"/>
      <c r="R1250" s="117"/>
      <c r="S1250" s="117"/>
      <c r="T1250" s="117"/>
      <c r="U1250" s="117"/>
      <c r="V1250" s="117"/>
      <c r="W1250" s="117"/>
      <c r="X1250" s="117"/>
      <c r="Y1250" s="117"/>
      <c r="Z1250" s="117"/>
      <c r="AA1250" s="117"/>
      <c r="AB1250" s="117"/>
      <c r="AC1250" s="117"/>
      <c r="AD1250" s="117"/>
      <c r="AE1250" s="117"/>
      <c r="AF1250" s="117"/>
      <c r="AG1250" s="117"/>
      <c r="AH1250" s="117"/>
      <c r="AI1250" s="117"/>
      <c r="AJ1250" s="117"/>
      <c r="AK1250" s="117"/>
      <c r="AL1250" s="117"/>
      <c r="AM1250" s="106"/>
      <c r="AN1250" s="80"/>
    </row>
    <row r="1251" spans="3:40" outlineLevel="1">
      <c r="C1251" s="97" t="str">
        <f t="shared" si="31"/>
        <v>○</v>
      </c>
      <c r="E1251" s="80"/>
      <c r="F1251" s="105"/>
      <c r="G1251" s="33"/>
      <c r="H1251" s="124" t="s">
        <v>288</v>
      </c>
      <c r="I1251" s="113"/>
      <c r="J1251" s="113"/>
      <c r="K1251" s="113"/>
      <c r="L1251" s="113"/>
      <c r="M1251" s="113"/>
      <c r="N1251" s="113"/>
      <c r="O1251" s="113"/>
      <c r="P1251" s="113"/>
      <c r="Q1251" s="113"/>
      <c r="R1251" s="113"/>
      <c r="S1251" s="113"/>
      <c r="T1251" s="113"/>
      <c r="U1251" s="113"/>
      <c r="V1251" s="113"/>
      <c r="W1251" s="113"/>
      <c r="X1251" s="113"/>
      <c r="Y1251" s="113"/>
      <c r="Z1251" s="113"/>
      <c r="AA1251" s="113"/>
      <c r="AB1251" s="113"/>
      <c r="AC1251" s="113"/>
      <c r="AD1251" s="113"/>
      <c r="AE1251" s="113"/>
      <c r="AF1251" s="113"/>
      <c r="AG1251" s="113"/>
      <c r="AH1251" s="113"/>
      <c r="AI1251" s="113"/>
      <c r="AJ1251" s="113"/>
      <c r="AK1251" s="113"/>
      <c r="AL1251" s="114"/>
      <c r="AM1251" s="106"/>
      <c r="AN1251" s="80"/>
    </row>
    <row r="1252" spans="3:40" outlineLevel="1">
      <c r="C1252" s="97" t="str">
        <f t="shared" si="31"/>
        <v>○</v>
      </c>
      <c r="E1252" s="80"/>
      <c r="F1252" s="105"/>
      <c r="G1252" s="112"/>
      <c r="H1252" s="105"/>
      <c r="I1252" s="1021" t="s">
        <v>1122</v>
      </c>
      <c r="J1252" s="1021"/>
      <c r="K1252" s="1021"/>
      <c r="L1252" s="1021"/>
      <c r="M1252" s="1021"/>
      <c r="N1252" s="1021"/>
      <c r="O1252" s="1021"/>
      <c r="P1252" s="1021"/>
      <c r="Q1252" s="1021"/>
      <c r="R1252" s="1021"/>
      <c r="S1252" s="1021"/>
      <c r="T1252" s="1021"/>
      <c r="U1252" s="1021"/>
      <c r="V1252" s="1021"/>
      <c r="W1252" s="1021"/>
      <c r="X1252" s="1021"/>
      <c r="Y1252" s="1021"/>
      <c r="Z1252" s="1021"/>
      <c r="AA1252" s="1021"/>
      <c r="AB1252" s="1021"/>
      <c r="AC1252" s="1021"/>
      <c r="AD1252" s="1021"/>
      <c r="AE1252" s="1021"/>
      <c r="AF1252" s="1021"/>
      <c r="AG1252" s="1021"/>
      <c r="AH1252" s="1021"/>
      <c r="AI1252" s="1021"/>
      <c r="AJ1252" s="1021"/>
      <c r="AK1252" s="1021"/>
      <c r="AL1252" s="1022"/>
      <c r="AM1252" s="106"/>
      <c r="AN1252" s="80"/>
    </row>
    <row r="1253" spans="3:40" outlineLevel="1">
      <c r="C1253" s="97" t="str">
        <f t="shared" si="31"/>
        <v>○</v>
      </c>
      <c r="E1253" s="80"/>
      <c r="F1253" s="105"/>
      <c r="G1253" s="112"/>
      <c r="H1253" s="105"/>
      <c r="I1253" s="1021"/>
      <c r="J1253" s="1021"/>
      <c r="K1253" s="1021"/>
      <c r="L1253" s="1021"/>
      <c r="M1253" s="1021"/>
      <c r="N1253" s="1021"/>
      <c r="O1253" s="1021"/>
      <c r="P1253" s="1021"/>
      <c r="Q1253" s="1021"/>
      <c r="R1253" s="1021"/>
      <c r="S1253" s="1021"/>
      <c r="T1253" s="1021"/>
      <c r="U1253" s="1021"/>
      <c r="V1253" s="1021"/>
      <c r="W1253" s="1021"/>
      <c r="X1253" s="1021"/>
      <c r="Y1253" s="1021"/>
      <c r="Z1253" s="1021"/>
      <c r="AA1253" s="1021"/>
      <c r="AB1253" s="1021"/>
      <c r="AC1253" s="1021"/>
      <c r="AD1253" s="1021"/>
      <c r="AE1253" s="1021"/>
      <c r="AF1253" s="1021"/>
      <c r="AG1253" s="1021"/>
      <c r="AH1253" s="1021"/>
      <c r="AI1253" s="1021"/>
      <c r="AJ1253" s="1021"/>
      <c r="AK1253" s="1021"/>
      <c r="AL1253" s="1022"/>
      <c r="AM1253" s="106"/>
      <c r="AN1253" s="80"/>
    </row>
    <row r="1254" spans="3:40" outlineLevel="1">
      <c r="C1254" s="97" t="str">
        <f t="shared" si="31"/>
        <v>○</v>
      </c>
      <c r="E1254" s="80"/>
      <c r="F1254" s="105"/>
      <c r="G1254" s="112"/>
      <c r="H1254" s="125"/>
      <c r="I1254" s="1021"/>
      <c r="J1254" s="1021"/>
      <c r="K1254" s="1021"/>
      <c r="L1254" s="1021"/>
      <c r="M1254" s="1021"/>
      <c r="N1254" s="1021"/>
      <c r="O1254" s="1021"/>
      <c r="P1254" s="1021"/>
      <c r="Q1254" s="1021"/>
      <c r="R1254" s="1021"/>
      <c r="S1254" s="1021"/>
      <c r="T1254" s="1021"/>
      <c r="U1254" s="1021"/>
      <c r="V1254" s="1021"/>
      <c r="W1254" s="1021"/>
      <c r="X1254" s="1021"/>
      <c r="Y1254" s="1021"/>
      <c r="Z1254" s="1021"/>
      <c r="AA1254" s="1021"/>
      <c r="AB1254" s="1021"/>
      <c r="AC1254" s="1021"/>
      <c r="AD1254" s="1021"/>
      <c r="AE1254" s="1021"/>
      <c r="AF1254" s="1021"/>
      <c r="AG1254" s="1021"/>
      <c r="AH1254" s="1021"/>
      <c r="AI1254" s="1021"/>
      <c r="AJ1254" s="1021"/>
      <c r="AK1254" s="1021"/>
      <c r="AL1254" s="1022"/>
      <c r="AM1254" s="106"/>
      <c r="AN1254" s="80"/>
    </row>
    <row r="1255" spans="3:40" ht="6" customHeight="1" outlineLevel="1">
      <c r="C1255" s="97" t="str">
        <f t="shared" si="31"/>
        <v>○</v>
      </c>
      <c r="E1255" s="80"/>
      <c r="F1255" s="105"/>
      <c r="G1255" s="112"/>
      <c r="H1255" s="125"/>
      <c r="I1255" s="1021"/>
      <c r="J1255" s="1021"/>
      <c r="K1255" s="1021"/>
      <c r="L1255" s="1021"/>
      <c r="M1255" s="1021"/>
      <c r="N1255" s="1021"/>
      <c r="O1255" s="1021"/>
      <c r="P1255" s="1021"/>
      <c r="Q1255" s="1021"/>
      <c r="R1255" s="1021"/>
      <c r="S1255" s="1021"/>
      <c r="T1255" s="1021"/>
      <c r="U1255" s="1021"/>
      <c r="V1255" s="1021"/>
      <c r="W1255" s="1021"/>
      <c r="X1255" s="1021"/>
      <c r="Y1255" s="1021"/>
      <c r="Z1255" s="1021"/>
      <c r="AA1255" s="1021"/>
      <c r="AB1255" s="1021"/>
      <c r="AC1255" s="1021"/>
      <c r="AD1255" s="1021"/>
      <c r="AE1255" s="1021"/>
      <c r="AF1255" s="1021"/>
      <c r="AG1255" s="1021"/>
      <c r="AH1255" s="1021"/>
      <c r="AI1255" s="1021"/>
      <c r="AJ1255" s="1021"/>
      <c r="AK1255" s="1021"/>
      <c r="AL1255" s="1022"/>
      <c r="AM1255" s="106"/>
      <c r="AN1255" s="80"/>
    </row>
    <row r="1256" spans="3:40" outlineLevel="1">
      <c r="C1256" s="97" t="str">
        <f t="shared" si="31"/>
        <v>○</v>
      </c>
      <c r="E1256" s="80"/>
      <c r="F1256" s="105"/>
      <c r="G1256" s="88"/>
      <c r="H1256" s="126" t="s">
        <v>289</v>
      </c>
      <c r="I1256" s="111"/>
      <c r="J1256" s="111"/>
      <c r="K1256" s="111"/>
      <c r="L1256" s="111"/>
      <c r="M1256" s="111"/>
      <c r="N1256" s="111"/>
      <c r="O1256" s="111"/>
      <c r="P1256" s="111"/>
      <c r="Q1256" s="111"/>
      <c r="R1256" s="111"/>
      <c r="S1256" s="111"/>
      <c r="T1256" s="111"/>
      <c r="U1256" s="111"/>
      <c r="V1256" s="111"/>
      <c r="W1256" s="111"/>
      <c r="X1256" s="111"/>
      <c r="Y1256" s="111"/>
      <c r="Z1256" s="111"/>
      <c r="AA1256" s="111"/>
      <c r="AB1256" s="111"/>
      <c r="AC1256" s="111"/>
      <c r="AD1256" s="111"/>
      <c r="AE1256" s="111"/>
      <c r="AF1256" s="111"/>
      <c r="AG1256" s="111"/>
      <c r="AH1256" s="111"/>
      <c r="AI1256" s="111"/>
      <c r="AJ1256" s="111"/>
      <c r="AK1256" s="111"/>
      <c r="AL1256" s="116"/>
      <c r="AM1256" s="106"/>
      <c r="AN1256" s="80"/>
    </row>
    <row r="1257" spans="3:40" outlineLevel="1">
      <c r="C1257" s="97" t="str">
        <f t="shared" si="31"/>
        <v>○</v>
      </c>
      <c r="E1257" s="80"/>
      <c r="F1257" s="105"/>
      <c r="G1257" s="88"/>
      <c r="H1257" s="115"/>
      <c r="I1257" s="1027" t="s">
        <v>1151</v>
      </c>
      <c r="J1257" s="1027"/>
      <c r="K1257" s="1027"/>
      <c r="L1257" s="1027"/>
      <c r="M1257" s="1027"/>
      <c r="N1257" s="1027"/>
      <c r="O1257" s="1027"/>
      <c r="P1257" s="1027"/>
      <c r="Q1257" s="1027"/>
      <c r="R1257" s="1027"/>
      <c r="S1257" s="1027"/>
      <c r="T1257" s="1027"/>
      <c r="U1257" s="1027"/>
      <c r="V1257" s="1027"/>
      <c r="W1257" s="1028" t="s">
        <v>449</v>
      </c>
      <c r="X1257" s="1027"/>
      <c r="Y1257" s="1027"/>
      <c r="Z1257" s="1027"/>
      <c r="AA1257" s="1027"/>
      <c r="AB1257" s="1027"/>
      <c r="AC1257" s="1027"/>
      <c r="AD1257" s="1027"/>
      <c r="AE1257" s="1027"/>
      <c r="AF1257" s="1027"/>
      <c r="AG1257" s="1027"/>
      <c r="AH1257" s="1027"/>
      <c r="AI1257" s="1027"/>
      <c r="AJ1257" s="1027"/>
      <c r="AK1257" s="111"/>
      <c r="AL1257" s="116"/>
      <c r="AM1257" s="106"/>
      <c r="AN1257" s="80"/>
    </row>
    <row r="1258" spans="3:40" outlineLevel="1">
      <c r="C1258" s="97" t="str">
        <f t="shared" si="31"/>
        <v>○</v>
      </c>
      <c r="E1258" s="80"/>
      <c r="F1258" s="105"/>
      <c r="G1258" s="88"/>
      <c r="H1258" s="115"/>
      <c r="I1258" s="1026" t="s">
        <v>450</v>
      </c>
      <c r="J1258" s="1026"/>
      <c r="K1258" s="1026"/>
      <c r="L1258" s="1026"/>
      <c r="M1258" s="1026"/>
      <c r="N1258" s="1026"/>
      <c r="O1258" s="1026"/>
      <c r="P1258" s="1026"/>
      <c r="Q1258" s="1026"/>
      <c r="R1258" s="1026"/>
      <c r="S1258" s="1026"/>
      <c r="T1258" s="1026"/>
      <c r="U1258" s="1026"/>
      <c r="V1258" s="1026"/>
      <c r="W1258" s="1026" t="s">
        <v>331</v>
      </c>
      <c r="X1258" s="1026"/>
      <c r="Y1258" s="1026"/>
      <c r="Z1258" s="1026"/>
      <c r="AA1258" s="1026"/>
      <c r="AB1258" s="1026"/>
      <c r="AC1258" s="1026"/>
      <c r="AD1258" s="1026"/>
      <c r="AE1258" s="1026"/>
      <c r="AF1258" s="1026"/>
      <c r="AG1258" s="1026"/>
      <c r="AH1258" s="1026"/>
      <c r="AI1258" s="1026"/>
      <c r="AJ1258" s="1026"/>
      <c r="AK1258" s="111"/>
      <c r="AL1258" s="116"/>
      <c r="AM1258" s="106"/>
      <c r="AN1258" s="80"/>
    </row>
    <row r="1259" spans="3:40" outlineLevel="1">
      <c r="C1259" s="97" t="str">
        <f t="shared" si="31"/>
        <v>○</v>
      </c>
      <c r="E1259" s="80"/>
      <c r="F1259" s="105"/>
      <c r="G1259" s="88"/>
      <c r="H1259" s="115"/>
      <c r="I1259" s="1069" t="s">
        <v>451</v>
      </c>
      <c r="J1259" s="1026"/>
      <c r="K1259" s="1026"/>
      <c r="L1259" s="1026"/>
      <c r="M1259" s="1026"/>
      <c r="N1259" s="1026"/>
      <c r="O1259" s="1026"/>
      <c r="P1259" s="1026"/>
      <c r="Q1259" s="1026"/>
      <c r="R1259" s="1026"/>
      <c r="S1259" s="1026"/>
      <c r="T1259" s="1026"/>
      <c r="U1259" s="1026"/>
      <c r="V1259" s="1026"/>
      <c r="W1259" s="1026" t="s">
        <v>334</v>
      </c>
      <c r="X1259" s="1026"/>
      <c r="Y1259" s="1026"/>
      <c r="Z1259" s="1026"/>
      <c r="AA1259" s="1026"/>
      <c r="AB1259" s="1026"/>
      <c r="AC1259" s="1026"/>
      <c r="AD1259" s="1026"/>
      <c r="AE1259" s="1026"/>
      <c r="AF1259" s="1026"/>
      <c r="AG1259" s="1026"/>
      <c r="AH1259" s="1026"/>
      <c r="AI1259" s="1026"/>
      <c r="AJ1259" s="1026"/>
      <c r="AK1259" s="111"/>
      <c r="AL1259" s="116"/>
      <c r="AM1259" s="106"/>
      <c r="AN1259" s="80"/>
    </row>
    <row r="1260" spans="3:40" ht="9" customHeight="1" outlineLevel="1">
      <c r="C1260" s="97" t="str">
        <f t="shared" si="31"/>
        <v>○</v>
      </c>
      <c r="E1260" s="80"/>
      <c r="F1260" s="105"/>
      <c r="G1260" s="88"/>
      <c r="H1260" s="115"/>
      <c r="I1260" s="122"/>
      <c r="J1260" s="132"/>
      <c r="K1260" s="132"/>
      <c r="L1260" s="132"/>
      <c r="M1260" s="132"/>
      <c r="N1260" s="132"/>
      <c r="O1260" s="132"/>
      <c r="P1260" s="132"/>
      <c r="Q1260" s="132"/>
      <c r="R1260" s="132"/>
      <c r="S1260" s="132"/>
      <c r="T1260" s="132"/>
      <c r="U1260" s="132"/>
      <c r="V1260" s="132"/>
      <c r="W1260" s="132"/>
      <c r="X1260" s="132"/>
      <c r="Y1260" s="132"/>
      <c r="Z1260" s="132"/>
      <c r="AA1260" s="132"/>
      <c r="AB1260" s="132"/>
      <c r="AC1260" s="132"/>
      <c r="AD1260" s="132"/>
      <c r="AE1260" s="132"/>
      <c r="AF1260" s="132"/>
      <c r="AG1260" s="132"/>
      <c r="AH1260" s="132"/>
      <c r="AI1260" s="132"/>
      <c r="AJ1260" s="132"/>
      <c r="AK1260" s="111"/>
      <c r="AL1260" s="116"/>
      <c r="AM1260" s="106"/>
      <c r="AN1260" s="80"/>
    </row>
    <row r="1261" spans="3:40" ht="6" customHeight="1" outlineLevel="1">
      <c r="C1261" s="97" t="str">
        <f t="shared" si="31"/>
        <v>○</v>
      </c>
      <c r="E1261" s="80"/>
      <c r="F1261" s="105"/>
      <c r="G1261" s="88"/>
      <c r="H1261" s="119"/>
      <c r="I1261" s="133"/>
      <c r="J1261" s="134"/>
      <c r="K1261" s="134"/>
      <c r="L1261" s="134"/>
      <c r="M1261" s="134"/>
      <c r="N1261" s="134"/>
      <c r="O1261" s="134"/>
      <c r="P1261" s="134"/>
      <c r="Q1261" s="134"/>
      <c r="R1261" s="134"/>
      <c r="S1261" s="134"/>
      <c r="T1261" s="134"/>
      <c r="U1261" s="134"/>
      <c r="V1261" s="134"/>
      <c r="W1261" s="134"/>
      <c r="X1261" s="134"/>
      <c r="Y1261" s="134"/>
      <c r="Z1261" s="134"/>
      <c r="AA1261" s="134"/>
      <c r="AB1261" s="134"/>
      <c r="AC1261" s="134"/>
      <c r="AD1261" s="134"/>
      <c r="AE1261" s="134"/>
      <c r="AF1261" s="134"/>
      <c r="AG1261" s="134"/>
      <c r="AH1261" s="134"/>
      <c r="AI1261" s="134"/>
      <c r="AJ1261" s="134"/>
      <c r="AK1261" s="120"/>
      <c r="AL1261" s="121"/>
      <c r="AM1261" s="106"/>
      <c r="AN1261" s="80"/>
    </row>
    <row r="1262" spans="3:40" ht="6" customHeight="1" outlineLevel="1">
      <c r="C1262" s="97" t="str">
        <f t="shared" si="31"/>
        <v>○</v>
      </c>
      <c r="E1262" s="80"/>
      <c r="F1262" s="105"/>
      <c r="G1262" s="88"/>
      <c r="H1262" s="88"/>
      <c r="I1262" s="117"/>
      <c r="J1262" s="117"/>
      <c r="K1262" s="117"/>
      <c r="L1262" s="117"/>
      <c r="M1262" s="117"/>
      <c r="N1262" s="117"/>
      <c r="O1262" s="117"/>
      <c r="P1262" s="117"/>
      <c r="Q1262" s="117"/>
      <c r="R1262" s="117"/>
      <c r="S1262" s="117"/>
      <c r="T1262" s="117"/>
      <c r="U1262" s="117"/>
      <c r="V1262" s="117"/>
      <c r="W1262" s="117"/>
      <c r="X1262" s="117"/>
      <c r="Y1262" s="117"/>
      <c r="Z1262" s="117"/>
      <c r="AA1262" s="117"/>
      <c r="AB1262" s="117"/>
      <c r="AC1262" s="117"/>
      <c r="AD1262" s="117"/>
      <c r="AE1262" s="117"/>
      <c r="AF1262" s="117"/>
      <c r="AG1262" s="117"/>
      <c r="AH1262" s="117"/>
      <c r="AI1262" s="117"/>
      <c r="AJ1262" s="117"/>
      <c r="AK1262" s="117"/>
      <c r="AL1262" s="117"/>
      <c r="AM1262" s="106"/>
      <c r="AN1262" s="80"/>
    </row>
    <row r="1263" spans="3:40" outlineLevel="1">
      <c r="C1263" s="97" t="str">
        <f t="shared" si="31"/>
        <v>○</v>
      </c>
      <c r="E1263" s="80"/>
      <c r="F1263" s="105"/>
      <c r="G1263" s="33" t="s">
        <v>304</v>
      </c>
      <c r="H1263" s="88"/>
      <c r="I1263" s="117"/>
      <c r="J1263" s="117"/>
      <c r="K1263" s="117"/>
      <c r="L1263" s="117"/>
      <c r="M1263" s="117"/>
      <c r="N1263" s="117"/>
      <c r="O1263" s="117"/>
      <c r="P1263" s="117"/>
      <c r="Q1263" s="117"/>
      <c r="R1263" s="117"/>
      <c r="S1263" s="117"/>
      <c r="T1263" s="117"/>
      <c r="U1263" s="117"/>
      <c r="V1263" s="117"/>
      <c r="W1263" s="117"/>
      <c r="X1263" s="117"/>
      <c r="Y1263" s="117"/>
      <c r="Z1263" s="117"/>
      <c r="AA1263" s="117"/>
      <c r="AB1263" s="117"/>
      <c r="AC1263" s="117"/>
      <c r="AD1263" s="117"/>
      <c r="AE1263" s="117"/>
      <c r="AF1263" s="117"/>
      <c r="AG1263" s="117"/>
      <c r="AH1263" s="117"/>
      <c r="AI1263" s="117"/>
      <c r="AJ1263" s="117"/>
      <c r="AK1263" s="117"/>
      <c r="AL1263" s="117"/>
      <c r="AM1263" s="106"/>
      <c r="AN1263" s="80"/>
    </row>
    <row r="1264" spans="3:40" outlineLevel="1">
      <c r="C1264" s="97" t="str">
        <f t="shared" si="31"/>
        <v>○</v>
      </c>
      <c r="E1264" s="80"/>
      <c r="F1264" s="105"/>
      <c r="G1264" s="88"/>
      <c r="H1264" s="1017" t="s">
        <v>1279</v>
      </c>
      <c r="I1264" s="1018"/>
      <c r="J1264" s="1018"/>
      <c r="K1264" s="1018"/>
      <c r="L1264" s="1018"/>
      <c r="M1264" s="1018"/>
      <c r="N1264" s="1018"/>
      <c r="O1264" s="1018"/>
      <c r="P1264" s="1018"/>
      <c r="Q1264" s="1018"/>
      <c r="R1264" s="1018"/>
      <c r="S1264" s="1018"/>
      <c r="T1264" s="1018"/>
      <c r="U1264" s="1018"/>
      <c r="V1264" s="1018"/>
      <c r="W1264" s="1018"/>
      <c r="X1264" s="1018"/>
      <c r="Y1264" s="1018"/>
      <c r="Z1264" s="1018"/>
      <c r="AA1264" s="1018"/>
      <c r="AB1264" s="1018"/>
      <c r="AC1264" s="1018"/>
      <c r="AD1264" s="1018"/>
      <c r="AE1264" s="1018"/>
      <c r="AF1264" s="1018"/>
      <c r="AG1264" s="1018"/>
      <c r="AH1264" s="1018"/>
      <c r="AI1264" s="1018"/>
      <c r="AJ1264" s="1018"/>
      <c r="AK1264" s="1018"/>
      <c r="AL1264" s="1019"/>
      <c r="AM1264" s="106"/>
      <c r="AN1264" s="80"/>
    </row>
    <row r="1265" spans="3:40" outlineLevel="1">
      <c r="C1265" s="97" t="str">
        <f t="shared" si="31"/>
        <v>○</v>
      </c>
      <c r="E1265" s="80"/>
      <c r="F1265" s="105"/>
      <c r="G1265" s="88"/>
      <c r="H1265" s="1020"/>
      <c r="I1265" s="1021"/>
      <c r="J1265" s="1021"/>
      <c r="K1265" s="1021"/>
      <c r="L1265" s="1021"/>
      <c r="M1265" s="1021"/>
      <c r="N1265" s="1021"/>
      <c r="O1265" s="1021"/>
      <c r="P1265" s="1021"/>
      <c r="Q1265" s="1021"/>
      <c r="R1265" s="1021"/>
      <c r="S1265" s="1021"/>
      <c r="T1265" s="1021"/>
      <c r="U1265" s="1021"/>
      <c r="V1265" s="1021"/>
      <c r="W1265" s="1021"/>
      <c r="X1265" s="1021"/>
      <c r="Y1265" s="1021"/>
      <c r="Z1265" s="1021"/>
      <c r="AA1265" s="1021"/>
      <c r="AB1265" s="1021"/>
      <c r="AC1265" s="1021"/>
      <c r="AD1265" s="1021"/>
      <c r="AE1265" s="1021"/>
      <c r="AF1265" s="1021"/>
      <c r="AG1265" s="1021"/>
      <c r="AH1265" s="1021"/>
      <c r="AI1265" s="1021"/>
      <c r="AJ1265" s="1021"/>
      <c r="AK1265" s="1021"/>
      <c r="AL1265" s="1022"/>
      <c r="AM1265" s="106"/>
      <c r="AN1265" s="80"/>
    </row>
    <row r="1266" spans="3:40" outlineLevel="1">
      <c r="C1266" s="97" t="str">
        <f t="shared" si="31"/>
        <v>○</v>
      </c>
      <c r="E1266" s="80"/>
      <c r="F1266" s="105"/>
      <c r="G1266" s="88"/>
      <c r="H1266" s="1020"/>
      <c r="I1266" s="1021"/>
      <c r="J1266" s="1021"/>
      <c r="K1266" s="1021"/>
      <c r="L1266" s="1021"/>
      <c r="M1266" s="1021"/>
      <c r="N1266" s="1021"/>
      <c r="O1266" s="1021"/>
      <c r="P1266" s="1021"/>
      <c r="Q1266" s="1021"/>
      <c r="R1266" s="1021"/>
      <c r="S1266" s="1021"/>
      <c r="T1266" s="1021"/>
      <c r="U1266" s="1021"/>
      <c r="V1266" s="1021"/>
      <c r="W1266" s="1021"/>
      <c r="X1266" s="1021"/>
      <c r="Y1266" s="1021"/>
      <c r="Z1266" s="1021"/>
      <c r="AA1266" s="1021"/>
      <c r="AB1266" s="1021"/>
      <c r="AC1266" s="1021"/>
      <c r="AD1266" s="1021"/>
      <c r="AE1266" s="1021"/>
      <c r="AF1266" s="1021"/>
      <c r="AG1266" s="1021"/>
      <c r="AH1266" s="1021"/>
      <c r="AI1266" s="1021"/>
      <c r="AJ1266" s="1021"/>
      <c r="AK1266" s="1021"/>
      <c r="AL1266" s="1022"/>
      <c r="AM1266" s="106"/>
      <c r="AN1266" s="80"/>
    </row>
    <row r="1267" spans="3:40" outlineLevel="1">
      <c r="C1267" s="97" t="str">
        <f t="shared" si="31"/>
        <v>○</v>
      </c>
      <c r="E1267" s="80"/>
      <c r="F1267" s="105"/>
      <c r="G1267" s="88"/>
      <c r="H1267" s="1020"/>
      <c r="I1267" s="1021"/>
      <c r="J1267" s="1021"/>
      <c r="K1267" s="1021"/>
      <c r="L1267" s="1021"/>
      <c r="M1267" s="1021"/>
      <c r="N1267" s="1021"/>
      <c r="O1267" s="1021"/>
      <c r="P1267" s="1021"/>
      <c r="Q1267" s="1021"/>
      <c r="R1267" s="1021"/>
      <c r="S1267" s="1021"/>
      <c r="T1267" s="1021"/>
      <c r="U1267" s="1021"/>
      <c r="V1267" s="1021"/>
      <c r="W1267" s="1021"/>
      <c r="X1267" s="1021"/>
      <c r="Y1267" s="1021"/>
      <c r="Z1267" s="1021"/>
      <c r="AA1267" s="1021"/>
      <c r="AB1267" s="1021"/>
      <c r="AC1267" s="1021"/>
      <c r="AD1267" s="1021"/>
      <c r="AE1267" s="1021"/>
      <c r="AF1267" s="1021"/>
      <c r="AG1267" s="1021"/>
      <c r="AH1267" s="1021"/>
      <c r="AI1267" s="1021"/>
      <c r="AJ1267" s="1021"/>
      <c r="AK1267" s="1021"/>
      <c r="AL1267" s="1022"/>
      <c r="AM1267" s="106"/>
      <c r="AN1267" s="80"/>
    </row>
    <row r="1268" spans="3:40" outlineLevel="1">
      <c r="C1268" s="97" t="str">
        <f t="shared" si="31"/>
        <v>○</v>
      </c>
      <c r="E1268" s="80"/>
      <c r="F1268" s="105"/>
      <c r="G1268" s="88"/>
      <c r="H1268" s="1020"/>
      <c r="I1268" s="1021"/>
      <c r="J1268" s="1021"/>
      <c r="K1268" s="1021"/>
      <c r="L1268" s="1021"/>
      <c r="M1268" s="1021"/>
      <c r="N1268" s="1021"/>
      <c r="O1268" s="1021"/>
      <c r="P1268" s="1021"/>
      <c r="Q1268" s="1021"/>
      <c r="R1268" s="1021"/>
      <c r="S1268" s="1021"/>
      <c r="T1268" s="1021"/>
      <c r="U1268" s="1021"/>
      <c r="V1268" s="1021"/>
      <c r="W1268" s="1021"/>
      <c r="X1268" s="1021"/>
      <c r="Y1268" s="1021"/>
      <c r="Z1268" s="1021"/>
      <c r="AA1268" s="1021"/>
      <c r="AB1268" s="1021"/>
      <c r="AC1268" s="1021"/>
      <c r="AD1268" s="1021"/>
      <c r="AE1268" s="1021"/>
      <c r="AF1268" s="1021"/>
      <c r="AG1268" s="1021"/>
      <c r="AH1268" s="1021"/>
      <c r="AI1268" s="1021"/>
      <c r="AJ1268" s="1021"/>
      <c r="AK1268" s="1021"/>
      <c r="AL1268" s="1022"/>
      <c r="AM1268" s="106"/>
      <c r="AN1268" s="80"/>
    </row>
    <row r="1269" spans="3:40" outlineLevel="1">
      <c r="C1269" s="97" t="str">
        <f t="shared" si="31"/>
        <v>○</v>
      </c>
      <c r="E1269" s="80"/>
      <c r="F1269" s="105"/>
      <c r="G1269" s="88"/>
      <c r="H1269" s="1020"/>
      <c r="I1269" s="1021"/>
      <c r="J1269" s="1021"/>
      <c r="K1269" s="1021"/>
      <c r="L1269" s="1021"/>
      <c r="M1269" s="1021"/>
      <c r="N1269" s="1021"/>
      <c r="O1269" s="1021"/>
      <c r="P1269" s="1021"/>
      <c r="Q1269" s="1021"/>
      <c r="R1269" s="1021"/>
      <c r="S1269" s="1021"/>
      <c r="T1269" s="1021"/>
      <c r="U1269" s="1021"/>
      <c r="V1269" s="1021"/>
      <c r="W1269" s="1021"/>
      <c r="X1269" s="1021"/>
      <c r="Y1269" s="1021"/>
      <c r="Z1269" s="1021"/>
      <c r="AA1269" s="1021"/>
      <c r="AB1269" s="1021"/>
      <c r="AC1269" s="1021"/>
      <c r="AD1269" s="1021"/>
      <c r="AE1269" s="1021"/>
      <c r="AF1269" s="1021"/>
      <c r="AG1269" s="1021"/>
      <c r="AH1269" s="1021"/>
      <c r="AI1269" s="1021"/>
      <c r="AJ1269" s="1021"/>
      <c r="AK1269" s="1021"/>
      <c r="AL1269" s="1022"/>
      <c r="AM1269" s="106"/>
      <c r="AN1269" s="80"/>
    </row>
    <row r="1270" spans="3:40" outlineLevel="1">
      <c r="C1270" s="97" t="str">
        <f t="shared" si="31"/>
        <v>○</v>
      </c>
      <c r="E1270" s="80"/>
      <c r="F1270" s="105"/>
      <c r="G1270" s="88"/>
      <c r="H1270" s="1020"/>
      <c r="I1270" s="1021"/>
      <c r="J1270" s="1021"/>
      <c r="K1270" s="1021"/>
      <c r="L1270" s="1021"/>
      <c r="M1270" s="1021"/>
      <c r="N1270" s="1021"/>
      <c r="O1270" s="1021"/>
      <c r="P1270" s="1021"/>
      <c r="Q1270" s="1021"/>
      <c r="R1270" s="1021"/>
      <c r="S1270" s="1021"/>
      <c r="T1270" s="1021"/>
      <c r="U1270" s="1021"/>
      <c r="V1270" s="1021"/>
      <c r="W1270" s="1021"/>
      <c r="X1270" s="1021"/>
      <c r="Y1270" s="1021"/>
      <c r="Z1270" s="1021"/>
      <c r="AA1270" s="1021"/>
      <c r="AB1270" s="1021"/>
      <c r="AC1270" s="1021"/>
      <c r="AD1270" s="1021"/>
      <c r="AE1270" s="1021"/>
      <c r="AF1270" s="1021"/>
      <c r="AG1270" s="1021"/>
      <c r="AH1270" s="1021"/>
      <c r="AI1270" s="1021"/>
      <c r="AJ1270" s="1021"/>
      <c r="AK1270" s="1021"/>
      <c r="AL1270" s="1022"/>
      <c r="AM1270" s="106"/>
      <c r="AN1270" s="80"/>
    </row>
    <row r="1271" spans="3:40" outlineLevel="1">
      <c r="C1271" s="97" t="str">
        <f t="shared" si="31"/>
        <v>○</v>
      </c>
      <c r="E1271" s="80"/>
      <c r="F1271" s="105"/>
      <c r="G1271" s="88"/>
      <c r="H1271" s="1020"/>
      <c r="I1271" s="1021"/>
      <c r="J1271" s="1021"/>
      <c r="K1271" s="1021"/>
      <c r="L1271" s="1021"/>
      <c r="M1271" s="1021"/>
      <c r="N1271" s="1021"/>
      <c r="O1271" s="1021"/>
      <c r="P1271" s="1021"/>
      <c r="Q1271" s="1021"/>
      <c r="R1271" s="1021"/>
      <c r="S1271" s="1021"/>
      <c r="T1271" s="1021"/>
      <c r="U1271" s="1021"/>
      <c r="V1271" s="1021"/>
      <c r="W1271" s="1021"/>
      <c r="X1271" s="1021"/>
      <c r="Y1271" s="1021"/>
      <c r="Z1271" s="1021"/>
      <c r="AA1271" s="1021"/>
      <c r="AB1271" s="1021"/>
      <c r="AC1271" s="1021"/>
      <c r="AD1271" s="1021"/>
      <c r="AE1271" s="1021"/>
      <c r="AF1271" s="1021"/>
      <c r="AG1271" s="1021"/>
      <c r="AH1271" s="1021"/>
      <c r="AI1271" s="1021"/>
      <c r="AJ1271" s="1021"/>
      <c r="AK1271" s="1021"/>
      <c r="AL1271" s="1022"/>
      <c r="AM1271" s="106"/>
      <c r="AN1271" s="80"/>
    </row>
    <row r="1272" spans="3:40" outlineLevel="1">
      <c r="C1272" s="97" t="str">
        <f t="shared" si="31"/>
        <v>○</v>
      </c>
      <c r="E1272" s="80"/>
      <c r="F1272" s="105"/>
      <c r="G1272" s="88"/>
      <c r="H1272" s="1020"/>
      <c r="I1272" s="1021"/>
      <c r="J1272" s="1021"/>
      <c r="K1272" s="1021"/>
      <c r="L1272" s="1021"/>
      <c r="M1272" s="1021"/>
      <c r="N1272" s="1021"/>
      <c r="O1272" s="1021"/>
      <c r="P1272" s="1021"/>
      <c r="Q1272" s="1021"/>
      <c r="R1272" s="1021"/>
      <c r="S1272" s="1021"/>
      <c r="T1272" s="1021"/>
      <c r="U1272" s="1021"/>
      <c r="V1272" s="1021"/>
      <c r="W1272" s="1021"/>
      <c r="X1272" s="1021"/>
      <c r="Y1272" s="1021"/>
      <c r="Z1272" s="1021"/>
      <c r="AA1272" s="1021"/>
      <c r="AB1272" s="1021"/>
      <c r="AC1272" s="1021"/>
      <c r="AD1272" s="1021"/>
      <c r="AE1272" s="1021"/>
      <c r="AF1272" s="1021"/>
      <c r="AG1272" s="1021"/>
      <c r="AH1272" s="1021"/>
      <c r="AI1272" s="1021"/>
      <c r="AJ1272" s="1021"/>
      <c r="AK1272" s="1021"/>
      <c r="AL1272" s="1022"/>
      <c r="AM1272" s="106"/>
      <c r="AN1272" s="80"/>
    </row>
    <row r="1273" spans="3:40" outlineLevel="1">
      <c r="C1273" s="97" t="str">
        <f t="shared" si="31"/>
        <v>○</v>
      </c>
      <c r="E1273" s="80"/>
      <c r="F1273" s="105"/>
      <c r="G1273" s="88"/>
      <c r="H1273" s="1020"/>
      <c r="I1273" s="1021"/>
      <c r="J1273" s="1021"/>
      <c r="K1273" s="1021"/>
      <c r="L1273" s="1021"/>
      <c r="M1273" s="1021"/>
      <c r="N1273" s="1021"/>
      <c r="O1273" s="1021"/>
      <c r="P1273" s="1021"/>
      <c r="Q1273" s="1021"/>
      <c r="R1273" s="1021"/>
      <c r="S1273" s="1021"/>
      <c r="T1273" s="1021"/>
      <c r="U1273" s="1021"/>
      <c r="V1273" s="1021"/>
      <c r="W1273" s="1021"/>
      <c r="X1273" s="1021"/>
      <c r="Y1273" s="1021"/>
      <c r="Z1273" s="1021"/>
      <c r="AA1273" s="1021"/>
      <c r="AB1273" s="1021"/>
      <c r="AC1273" s="1021"/>
      <c r="AD1273" s="1021"/>
      <c r="AE1273" s="1021"/>
      <c r="AF1273" s="1021"/>
      <c r="AG1273" s="1021"/>
      <c r="AH1273" s="1021"/>
      <c r="AI1273" s="1021"/>
      <c r="AJ1273" s="1021"/>
      <c r="AK1273" s="1021"/>
      <c r="AL1273" s="1022"/>
      <c r="AM1273" s="106"/>
      <c r="AN1273" s="80"/>
    </row>
    <row r="1274" spans="3:40" outlineLevel="1">
      <c r="C1274" s="97" t="str">
        <f t="shared" si="31"/>
        <v>○</v>
      </c>
      <c r="E1274" s="80"/>
      <c r="F1274" s="105"/>
      <c r="G1274" s="88"/>
      <c r="H1274" s="1020"/>
      <c r="I1274" s="1021"/>
      <c r="J1274" s="1021"/>
      <c r="K1274" s="1021"/>
      <c r="L1274" s="1021"/>
      <c r="M1274" s="1021"/>
      <c r="N1274" s="1021"/>
      <c r="O1274" s="1021"/>
      <c r="P1274" s="1021"/>
      <c r="Q1274" s="1021"/>
      <c r="R1274" s="1021"/>
      <c r="S1274" s="1021"/>
      <c r="T1274" s="1021"/>
      <c r="U1274" s="1021"/>
      <c r="V1274" s="1021"/>
      <c r="W1274" s="1021"/>
      <c r="X1274" s="1021"/>
      <c r="Y1274" s="1021"/>
      <c r="Z1274" s="1021"/>
      <c r="AA1274" s="1021"/>
      <c r="AB1274" s="1021"/>
      <c r="AC1274" s="1021"/>
      <c r="AD1274" s="1021"/>
      <c r="AE1274" s="1021"/>
      <c r="AF1274" s="1021"/>
      <c r="AG1274" s="1021"/>
      <c r="AH1274" s="1021"/>
      <c r="AI1274" s="1021"/>
      <c r="AJ1274" s="1021"/>
      <c r="AK1274" s="1021"/>
      <c r="AL1274" s="1022"/>
      <c r="AM1274" s="106"/>
      <c r="AN1274" s="80"/>
    </row>
    <row r="1275" spans="3:40" outlineLevel="1">
      <c r="C1275" s="97" t="str">
        <f t="shared" si="31"/>
        <v>○</v>
      </c>
      <c r="E1275" s="80"/>
      <c r="F1275" s="105"/>
      <c r="G1275" s="88"/>
      <c r="H1275" s="1020"/>
      <c r="I1275" s="1021"/>
      <c r="J1275" s="1021"/>
      <c r="K1275" s="1021"/>
      <c r="L1275" s="1021"/>
      <c r="M1275" s="1021"/>
      <c r="N1275" s="1021"/>
      <c r="O1275" s="1021"/>
      <c r="P1275" s="1021"/>
      <c r="Q1275" s="1021"/>
      <c r="R1275" s="1021"/>
      <c r="S1275" s="1021"/>
      <c r="T1275" s="1021"/>
      <c r="U1275" s="1021"/>
      <c r="V1275" s="1021"/>
      <c r="W1275" s="1021"/>
      <c r="X1275" s="1021"/>
      <c r="Y1275" s="1021"/>
      <c r="Z1275" s="1021"/>
      <c r="AA1275" s="1021"/>
      <c r="AB1275" s="1021"/>
      <c r="AC1275" s="1021"/>
      <c r="AD1275" s="1021"/>
      <c r="AE1275" s="1021"/>
      <c r="AF1275" s="1021"/>
      <c r="AG1275" s="1021"/>
      <c r="AH1275" s="1021"/>
      <c r="AI1275" s="1021"/>
      <c r="AJ1275" s="1021"/>
      <c r="AK1275" s="1021"/>
      <c r="AL1275" s="1022"/>
      <c r="AM1275" s="106"/>
      <c r="AN1275" s="80"/>
    </row>
    <row r="1276" spans="3:40" outlineLevel="1">
      <c r="C1276" s="97" t="str">
        <f t="shared" si="31"/>
        <v>○</v>
      </c>
      <c r="E1276" s="80"/>
      <c r="F1276" s="105"/>
      <c r="G1276" s="88"/>
      <c r="H1276" s="1020"/>
      <c r="I1276" s="1021"/>
      <c r="J1276" s="1021"/>
      <c r="K1276" s="1021"/>
      <c r="L1276" s="1021"/>
      <c r="M1276" s="1021"/>
      <c r="N1276" s="1021"/>
      <c r="O1276" s="1021"/>
      <c r="P1276" s="1021"/>
      <c r="Q1276" s="1021"/>
      <c r="R1276" s="1021"/>
      <c r="S1276" s="1021"/>
      <c r="T1276" s="1021"/>
      <c r="U1276" s="1021"/>
      <c r="V1276" s="1021"/>
      <c r="W1276" s="1021"/>
      <c r="X1276" s="1021"/>
      <c r="Y1276" s="1021"/>
      <c r="Z1276" s="1021"/>
      <c r="AA1276" s="1021"/>
      <c r="AB1276" s="1021"/>
      <c r="AC1276" s="1021"/>
      <c r="AD1276" s="1021"/>
      <c r="AE1276" s="1021"/>
      <c r="AF1276" s="1021"/>
      <c r="AG1276" s="1021"/>
      <c r="AH1276" s="1021"/>
      <c r="AI1276" s="1021"/>
      <c r="AJ1276" s="1021"/>
      <c r="AK1276" s="1021"/>
      <c r="AL1276" s="1022"/>
      <c r="AM1276" s="106"/>
      <c r="AN1276" s="80"/>
    </row>
    <row r="1277" spans="3:40" s="748" customFormat="1" outlineLevel="1">
      <c r="C1277" s="97" t="str">
        <f t="shared" si="31"/>
        <v>○</v>
      </c>
      <c r="E1277" s="80"/>
      <c r="F1277" s="105"/>
      <c r="G1277" s="747"/>
      <c r="H1277" s="1020"/>
      <c r="I1277" s="1021"/>
      <c r="J1277" s="1021"/>
      <c r="K1277" s="1021"/>
      <c r="L1277" s="1021"/>
      <c r="M1277" s="1021"/>
      <c r="N1277" s="1021"/>
      <c r="O1277" s="1021"/>
      <c r="P1277" s="1021"/>
      <c r="Q1277" s="1021"/>
      <c r="R1277" s="1021"/>
      <c r="S1277" s="1021"/>
      <c r="T1277" s="1021"/>
      <c r="U1277" s="1021"/>
      <c r="V1277" s="1021"/>
      <c r="W1277" s="1021"/>
      <c r="X1277" s="1021"/>
      <c r="Y1277" s="1021"/>
      <c r="Z1277" s="1021"/>
      <c r="AA1277" s="1021"/>
      <c r="AB1277" s="1021"/>
      <c r="AC1277" s="1021"/>
      <c r="AD1277" s="1021"/>
      <c r="AE1277" s="1021"/>
      <c r="AF1277" s="1021"/>
      <c r="AG1277" s="1021"/>
      <c r="AH1277" s="1021"/>
      <c r="AI1277" s="1021"/>
      <c r="AJ1277" s="1021"/>
      <c r="AK1277" s="1021"/>
      <c r="AL1277" s="1022"/>
      <c r="AM1277" s="106"/>
      <c r="AN1277" s="80"/>
    </row>
    <row r="1278" spans="3:40" s="748" customFormat="1" outlineLevel="1">
      <c r="C1278" s="97" t="str">
        <f t="shared" si="31"/>
        <v>○</v>
      </c>
      <c r="E1278" s="80"/>
      <c r="F1278" s="105"/>
      <c r="G1278" s="747"/>
      <c r="H1278" s="1020"/>
      <c r="I1278" s="1021"/>
      <c r="J1278" s="1021"/>
      <c r="K1278" s="1021"/>
      <c r="L1278" s="1021"/>
      <c r="M1278" s="1021"/>
      <c r="N1278" s="1021"/>
      <c r="O1278" s="1021"/>
      <c r="P1278" s="1021"/>
      <c r="Q1278" s="1021"/>
      <c r="R1278" s="1021"/>
      <c r="S1278" s="1021"/>
      <c r="T1278" s="1021"/>
      <c r="U1278" s="1021"/>
      <c r="V1278" s="1021"/>
      <c r="W1278" s="1021"/>
      <c r="X1278" s="1021"/>
      <c r="Y1278" s="1021"/>
      <c r="Z1278" s="1021"/>
      <c r="AA1278" s="1021"/>
      <c r="AB1278" s="1021"/>
      <c r="AC1278" s="1021"/>
      <c r="AD1278" s="1021"/>
      <c r="AE1278" s="1021"/>
      <c r="AF1278" s="1021"/>
      <c r="AG1278" s="1021"/>
      <c r="AH1278" s="1021"/>
      <c r="AI1278" s="1021"/>
      <c r="AJ1278" s="1021"/>
      <c r="AK1278" s="1021"/>
      <c r="AL1278" s="1022"/>
      <c r="AM1278" s="106"/>
      <c r="AN1278" s="80"/>
    </row>
    <row r="1279" spans="3:40" s="748" customFormat="1" outlineLevel="1">
      <c r="C1279" s="97" t="str">
        <f t="shared" si="31"/>
        <v>○</v>
      </c>
      <c r="E1279" s="80"/>
      <c r="F1279" s="105"/>
      <c r="G1279" s="747"/>
      <c r="H1279" s="1020"/>
      <c r="I1279" s="1021"/>
      <c r="J1279" s="1021"/>
      <c r="K1279" s="1021"/>
      <c r="L1279" s="1021"/>
      <c r="M1279" s="1021"/>
      <c r="N1279" s="1021"/>
      <c r="O1279" s="1021"/>
      <c r="P1279" s="1021"/>
      <c r="Q1279" s="1021"/>
      <c r="R1279" s="1021"/>
      <c r="S1279" s="1021"/>
      <c r="T1279" s="1021"/>
      <c r="U1279" s="1021"/>
      <c r="V1279" s="1021"/>
      <c r="W1279" s="1021"/>
      <c r="X1279" s="1021"/>
      <c r="Y1279" s="1021"/>
      <c r="Z1279" s="1021"/>
      <c r="AA1279" s="1021"/>
      <c r="AB1279" s="1021"/>
      <c r="AC1279" s="1021"/>
      <c r="AD1279" s="1021"/>
      <c r="AE1279" s="1021"/>
      <c r="AF1279" s="1021"/>
      <c r="AG1279" s="1021"/>
      <c r="AH1279" s="1021"/>
      <c r="AI1279" s="1021"/>
      <c r="AJ1279" s="1021"/>
      <c r="AK1279" s="1021"/>
      <c r="AL1279" s="1022"/>
      <c r="AM1279" s="106"/>
      <c r="AN1279" s="80"/>
    </row>
    <row r="1280" spans="3:40" outlineLevel="1">
      <c r="C1280" s="97" t="str">
        <f t="shared" si="31"/>
        <v>○</v>
      </c>
      <c r="E1280" s="80"/>
      <c r="F1280" s="105"/>
      <c r="G1280" s="88"/>
      <c r="H1280" s="1020"/>
      <c r="I1280" s="1021"/>
      <c r="J1280" s="1021"/>
      <c r="K1280" s="1021"/>
      <c r="L1280" s="1021"/>
      <c r="M1280" s="1021"/>
      <c r="N1280" s="1021"/>
      <c r="O1280" s="1021"/>
      <c r="P1280" s="1021"/>
      <c r="Q1280" s="1021"/>
      <c r="R1280" s="1021"/>
      <c r="S1280" s="1021"/>
      <c r="T1280" s="1021"/>
      <c r="U1280" s="1021"/>
      <c r="V1280" s="1021"/>
      <c r="W1280" s="1021"/>
      <c r="X1280" s="1021"/>
      <c r="Y1280" s="1021"/>
      <c r="Z1280" s="1021"/>
      <c r="AA1280" s="1021"/>
      <c r="AB1280" s="1021"/>
      <c r="AC1280" s="1021"/>
      <c r="AD1280" s="1021"/>
      <c r="AE1280" s="1021"/>
      <c r="AF1280" s="1021"/>
      <c r="AG1280" s="1021"/>
      <c r="AH1280" s="1021"/>
      <c r="AI1280" s="1021"/>
      <c r="AJ1280" s="1021"/>
      <c r="AK1280" s="1021"/>
      <c r="AL1280" s="1022"/>
      <c r="AM1280" s="106"/>
      <c r="AN1280" s="80"/>
    </row>
    <row r="1281" spans="3:44" outlineLevel="1">
      <c r="C1281" s="97" t="str">
        <f t="shared" si="31"/>
        <v>○</v>
      </c>
      <c r="E1281" s="80"/>
      <c r="F1281" s="105"/>
      <c r="G1281" s="88"/>
      <c r="H1281" s="1020"/>
      <c r="I1281" s="1021"/>
      <c r="J1281" s="1021"/>
      <c r="K1281" s="1021"/>
      <c r="L1281" s="1021"/>
      <c r="M1281" s="1021"/>
      <c r="N1281" s="1021"/>
      <c r="O1281" s="1021"/>
      <c r="P1281" s="1021"/>
      <c r="Q1281" s="1021"/>
      <c r="R1281" s="1021"/>
      <c r="S1281" s="1021"/>
      <c r="T1281" s="1021"/>
      <c r="U1281" s="1021"/>
      <c r="V1281" s="1021"/>
      <c r="W1281" s="1021"/>
      <c r="X1281" s="1021"/>
      <c r="Y1281" s="1021"/>
      <c r="Z1281" s="1021"/>
      <c r="AA1281" s="1021"/>
      <c r="AB1281" s="1021"/>
      <c r="AC1281" s="1021"/>
      <c r="AD1281" s="1021"/>
      <c r="AE1281" s="1021"/>
      <c r="AF1281" s="1021"/>
      <c r="AG1281" s="1021"/>
      <c r="AH1281" s="1021"/>
      <c r="AI1281" s="1021"/>
      <c r="AJ1281" s="1021"/>
      <c r="AK1281" s="1021"/>
      <c r="AL1281" s="1022"/>
      <c r="AM1281" s="106"/>
      <c r="AN1281" s="80"/>
    </row>
    <row r="1282" spans="3:44" ht="21" customHeight="1" outlineLevel="1">
      <c r="C1282" s="97" t="str">
        <f t="shared" si="31"/>
        <v>○</v>
      </c>
      <c r="E1282" s="80"/>
      <c r="F1282" s="105"/>
      <c r="G1282" s="88"/>
      <c r="H1282" s="1020"/>
      <c r="I1282" s="1021"/>
      <c r="J1282" s="1021"/>
      <c r="K1282" s="1021"/>
      <c r="L1282" s="1021"/>
      <c r="M1282" s="1021"/>
      <c r="N1282" s="1021"/>
      <c r="O1282" s="1021"/>
      <c r="P1282" s="1021"/>
      <c r="Q1282" s="1021"/>
      <c r="R1282" s="1021"/>
      <c r="S1282" s="1021"/>
      <c r="T1282" s="1021"/>
      <c r="U1282" s="1021"/>
      <c r="V1282" s="1021"/>
      <c r="W1282" s="1021"/>
      <c r="X1282" s="1021"/>
      <c r="Y1282" s="1021"/>
      <c r="Z1282" s="1021"/>
      <c r="AA1282" s="1021"/>
      <c r="AB1282" s="1021"/>
      <c r="AC1282" s="1021"/>
      <c r="AD1282" s="1021"/>
      <c r="AE1282" s="1021"/>
      <c r="AF1282" s="1021"/>
      <c r="AG1282" s="1021"/>
      <c r="AH1282" s="1021"/>
      <c r="AI1282" s="1021"/>
      <c r="AJ1282" s="1021"/>
      <c r="AK1282" s="1021"/>
      <c r="AL1282" s="1022"/>
      <c r="AM1282" s="106"/>
      <c r="AN1282" s="80"/>
    </row>
    <row r="1283" spans="3:44" outlineLevel="1">
      <c r="C1283" s="97" t="str">
        <f t="shared" si="31"/>
        <v>○</v>
      </c>
      <c r="E1283" s="80"/>
      <c r="F1283" s="105"/>
      <c r="G1283" s="88"/>
      <c r="H1283" s="1023"/>
      <c r="I1283" s="1024"/>
      <c r="J1283" s="1024"/>
      <c r="K1283" s="1024"/>
      <c r="L1283" s="1024"/>
      <c r="M1283" s="1024"/>
      <c r="N1283" s="1024"/>
      <c r="O1283" s="1024"/>
      <c r="P1283" s="1024"/>
      <c r="Q1283" s="1024"/>
      <c r="R1283" s="1024"/>
      <c r="S1283" s="1024"/>
      <c r="T1283" s="1024"/>
      <c r="U1283" s="1024"/>
      <c r="V1283" s="1024"/>
      <c r="W1283" s="1024"/>
      <c r="X1283" s="1024"/>
      <c r="Y1283" s="1024"/>
      <c r="Z1283" s="1024"/>
      <c r="AA1283" s="1024"/>
      <c r="AB1283" s="1024"/>
      <c r="AC1283" s="1024"/>
      <c r="AD1283" s="1024"/>
      <c r="AE1283" s="1024"/>
      <c r="AF1283" s="1024"/>
      <c r="AG1283" s="1024"/>
      <c r="AH1283" s="1024"/>
      <c r="AI1283" s="1024"/>
      <c r="AJ1283" s="1024"/>
      <c r="AK1283" s="1024"/>
      <c r="AL1283" s="1025"/>
      <c r="AM1283" s="106"/>
      <c r="AN1283" s="80"/>
    </row>
    <row r="1284" spans="3:44" ht="3.75" customHeight="1" outlineLevel="1">
      <c r="C1284" s="97" t="str">
        <f t="shared" si="31"/>
        <v>○</v>
      </c>
      <c r="E1284" s="80"/>
      <c r="F1284" s="107"/>
      <c r="G1284" s="108"/>
      <c r="H1284" s="108"/>
      <c r="I1284" s="108"/>
      <c r="J1284" s="108"/>
      <c r="K1284" s="108"/>
      <c r="L1284" s="108"/>
      <c r="M1284" s="108"/>
      <c r="N1284" s="108"/>
      <c r="O1284" s="108"/>
      <c r="P1284" s="108"/>
      <c r="Q1284" s="108"/>
      <c r="R1284" s="108"/>
      <c r="S1284" s="108"/>
      <c r="T1284" s="108"/>
      <c r="U1284" s="108"/>
      <c r="V1284" s="108"/>
      <c r="W1284" s="108"/>
      <c r="X1284" s="108"/>
      <c r="Y1284" s="108"/>
      <c r="Z1284" s="108"/>
      <c r="AA1284" s="108"/>
      <c r="AB1284" s="108"/>
      <c r="AC1284" s="108"/>
      <c r="AD1284" s="108"/>
      <c r="AE1284" s="108"/>
      <c r="AF1284" s="108"/>
      <c r="AG1284" s="108"/>
      <c r="AH1284" s="108"/>
      <c r="AI1284" s="108"/>
      <c r="AJ1284" s="108"/>
      <c r="AK1284" s="108"/>
      <c r="AL1284" s="108"/>
      <c r="AM1284" s="109"/>
      <c r="AN1284" s="80"/>
    </row>
    <row r="1285" spans="3:44" ht="4.5" customHeight="1" outlineLevel="1" thickBot="1">
      <c r="C1285" s="97" t="str">
        <f t="shared" si="31"/>
        <v>○</v>
      </c>
      <c r="E1285" s="80"/>
      <c r="F1285" s="80"/>
      <c r="G1285" s="80"/>
      <c r="H1285" s="80"/>
      <c r="I1285" s="80"/>
      <c r="J1285" s="80"/>
      <c r="K1285" s="80"/>
      <c r="L1285" s="80"/>
      <c r="M1285" s="80"/>
      <c r="N1285" s="80"/>
      <c r="O1285" s="80"/>
      <c r="P1285" s="80"/>
      <c r="Q1285" s="80"/>
      <c r="R1285" s="80"/>
      <c r="S1285" s="80"/>
      <c r="T1285" s="80"/>
      <c r="U1285" s="80"/>
      <c r="V1285" s="80"/>
      <c r="W1285" s="80"/>
      <c r="X1285" s="80"/>
      <c r="Y1285" s="80"/>
      <c r="Z1285" s="80"/>
      <c r="AA1285" s="80"/>
      <c r="AB1285" s="80"/>
      <c r="AC1285" s="80"/>
      <c r="AD1285" s="80"/>
      <c r="AE1285" s="80"/>
      <c r="AF1285" s="80"/>
      <c r="AG1285" s="80"/>
      <c r="AH1285" s="80"/>
      <c r="AI1285" s="80"/>
      <c r="AJ1285" s="80"/>
      <c r="AK1285" s="80"/>
      <c r="AL1285" s="80"/>
      <c r="AM1285" s="80"/>
      <c r="AN1285" s="80"/>
    </row>
    <row r="1286" spans="3:44" s="685" customFormat="1" ht="14.25" outlineLevel="1" thickBot="1">
      <c r="C1286" s="96" t="str">
        <f>IF(①入力票!$C$15="WTO型","－","○")</f>
        <v>○</v>
      </c>
      <c r="E1286" s="80"/>
      <c r="F1286" s="80"/>
      <c r="G1286" s="80"/>
      <c r="H1286" s="80"/>
      <c r="I1286" s="80"/>
      <c r="J1286" s="80"/>
      <c r="K1286" s="80"/>
      <c r="L1286" s="80"/>
      <c r="M1286" s="80"/>
      <c r="N1286" s="80"/>
      <c r="O1286" s="80"/>
      <c r="P1286" s="80"/>
      <c r="Q1286" s="80"/>
      <c r="R1286" s="80"/>
      <c r="S1286" s="80"/>
      <c r="T1286" s="80"/>
      <c r="U1286" s="80"/>
      <c r="V1286" s="80"/>
      <c r="W1286" s="80"/>
      <c r="X1286" s="80"/>
      <c r="Y1286" s="80"/>
      <c r="Z1286" s="80"/>
      <c r="AA1286" s="80"/>
      <c r="AB1286" s="80"/>
      <c r="AC1286" s="80"/>
      <c r="AD1286" s="80"/>
      <c r="AE1286" s="80"/>
      <c r="AF1286" s="80"/>
      <c r="AG1286" s="80"/>
      <c r="AH1286" s="80"/>
      <c r="AI1286" s="80"/>
      <c r="AJ1286" s="80"/>
      <c r="AK1286" s="80"/>
      <c r="AL1286" s="80"/>
      <c r="AM1286" s="80"/>
      <c r="AN1286" s="80"/>
      <c r="AR1286" s="685" t="s">
        <v>225</v>
      </c>
    </row>
    <row r="1287" spans="3:44" s="685" customFormat="1" outlineLevel="1">
      <c r="C1287" s="97" t="str">
        <f>C$1286</f>
        <v>○</v>
      </c>
      <c r="E1287" s="80"/>
      <c r="F1287" s="80"/>
      <c r="G1287" s="80"/>
      <c r="H1287" s="80"/>
      <c r="I1287" s="80"/>
      <c r="J1287" s="80"/>
      <c r="K1287" s="80"/>
      <c r="L1287" s="80"/>
      <c r="M1287" s="80"/>
      <c r="N1287" s="80"/>
      <c r="O1287" s="80"/>
      <c r="P1287" s="80"/>
      <c r="Q1287" s="80"/>
      <c r="R1287" s="80"/>
      <c r="S1287" s="80"/>
      <c r="T1287" s="80"/>
      <c r="U1287" s="80"/>
      <c r="V1287" s="80"/>
      <c r="W1287" s="80"/>
      <c r="X1287" s="80"/>
      <c r="Y1287" s="80"/>
      <c r="Z1287" s="80"/>
      <c r="AA1287" s="80"/>
      <c r="AB1287" s="80"/>
      <c r="AC1287" s="80"/>
      <c r="AD1287" s="80"/>
      <c r="AE1287" s="80"/>
      <c r="AF1287" s="80"/>
      <c r="AG1287" s="80"/>
      <c r="AH1287" s="80"/>
      <c r="AI1287" s="80"/>
      <c r="AJ1287" s="80"/>
      <c r="AK1287" s="80"/>
      <c r="AL1287" s="80"/>
      <c r="AM1287" s="80"/>
      <c r="AN1287" s="99" t="s">
        <v>456</v>
      </c>
    </row>
    <row r="1288" spans="3:44" s="685" customFormat="1" outlineLevel="1">
      <c r="C1288" s="97" t="str">
        <f t="shared" ref="C1288:C1351" si="32">C$1286</f>
        <v>○</v>
      </c>
      <c r="E1288" s="80"/>
      <c r="F1288" s="1029" t="s">
        <v>55</v>
      </c>
      <c r="G1288" s="1030"/>
      <c r="H1288" s="1030"/>
      <c r="I1288" s="1030"/>
      <c r="J1288" s="1030" t="str">
        <f>P46</f>
        <v>⑨</v>
      </c>
      <c r="K1288" s="1031"/>
      <c r="L1288" s="1067" t="s">
        <v>215</v>
      </c>
      <c r="M1288" s="1032"/>
      <c r="N1288" s="1032"/>
      <c r="O1288" s="1032"/>
      <c r="P1288" s="1032"/>
      <c r="Q1288" s="1032"/>
      <c r="R1288" s="1032"/>
      <c r="S1288" s="1032"/>
      <c r="T1288" s="1032"/>
      <c r="U1288" s="1032"/>
      <c r="V1288" s="1032"/>
      <c r="W1288" s="1032"/>
      <c r="X1288" s="1032"/>
      <c r="Y1288" s="1032"/>
      <c r="Z1288" s="1032"/>
      <c r="AA1288" s="1032"/>
      <c r="AB1288" s="1032"/>
      <c r="AC1288" s="1032"/>
      <c r="AD1288" s="1032"/>
      <c r="AE1288" s="1032"/>
      <c r="AF1288" s="1032"/>
      <c r="AG1288" s="1032"/>
      <c r="AH1288" s="1032"/>
      <c r="AI1288" s="1032"/>
      <c r="AJ1288" s="1032"/>
      <c r="AK1288" s="1032"/>
      <c r="AL1288" s="1032"/>
      <c r="AM1288" s="1032"/>
      <c r="AN1288" s="80"/>
      <c r="AR1288" s="685" t="s">
        <v>467</v>
      </c>
    </row>
    <row r="1289" spans="3:44" s="685" customFormat="1" outlineLevel="1">
      <c r="C1289" s="97" t="str">
        <f t="shared" si="32"/>
        <v>○</v>
      </c>
      <c r="E1289" s="80"/>
      <c r="F1289" s="683"/>
      <c r="G1289" s="683"/>
      <c r="H1289" s="683"/>
      <c r="I1289" s="683"/>
      <c r="J1289" s="683"/>
      <c r="K1289" s="683"/>
      <c r="L1289" s="1033" t="s">
        <v>457</v>
      </c>
      <c r="M1289" s="1033"/>
      <c r="N1289" s="1033"/>
      <c r="O1289" s="1033"/>
      <c r="P1289" s="1033"/>
      <c r="Q1289" s="1033"/>
      <c r="R1289" s="1033"/>
      <c r="S1289" s="1033"/>
      <c r="T1289" s="1033"/>
      <c r="U1289" s="1033"/>
      <c r="V1289" s="1033"/>
      <c r="W1289" s="1033"/>
      <c r="X1289" s="1033"/>
      <c r="Y1289" s="1033"/>
      <c r="Z1289" s="1033"/>
      <c r="AA1289" s="1033"/>
      <c r="AB1289" s="1033"/>
      <c r="AC1289" s="1033"/>
      <c r="AD1289" s="1033"/>
      <c r="AE1289" s="1033"/>
      <c r="AF1289" s="1033"/>
      <c r="AG1289" s="1033"/>
      <c r="AH1289" s="1033"/>
      <c r="AI1289" s="1033"/>
      <c r="AJ1289" s="1033"/>
      <c r="AK1289" s="1033"/>
      <c r="AL1289" s="1033"/>
      <c r="AM1289" s="1033"/>
      <c r="AN1289" s="80"/>
    </row>
    <row r="1290" spans="3:44" s="685" customFormat="1" outlineLevel="1">
      <c r="C1290" s="97" t="str">
        <f t="shared" si="32"/>
        <v>○</v>
      </c>
      <c r="E1290" s="80"/>
      <c r="F1290" s="101"/>
      <c r="G1290" s="102" t="s">
        <v>282</v>
      </c>
      <c r="H1290" s="103"/>
      <c r="I1290" s="103"/>
      <c r="J1290" s="103"/>
      <c r="K1290" s="103"/>
      <c r="L1290" s="103"/>
      <c r="M1290" s="103"/>
      <c r="N1290" s="103"/>
      <c r="O1290" s="103"/>
      <c r="P1290" s="103"/>
      <c r="Q1290" s="103"/>
      <c r="R1290" s="103"/>
      <c r="S1290" s="103"/>
      <c r="T1290" s="103"/>
      <c r="U1290" s="103"/>
      <c r="V1290" s="103"/>
      <c r="W1290" s="103"/>
      <c r="X1290" s="103"/>
      <c r="Y1290" s="103"/>
      <c r="Z1290" s="103"/>
      <c r="AA1290" s="103"/>
      <c r="AB1290" s="103"/>
      <c r="AC1290" s="103"/>
      <c r="AD1290" s="103"/>
      <c r="AE1290" s="103"/>
      <c r="AF1290" s="103"/>
      <c r="AG1290" s="103"/>
      <c r="AH1290" s="103"/>
      <c r="AI1290" s="103"/>
      <c r="AJ1290" s="103"/>
      <c r="AK1290" s="103"/>
      <c r="AL1290" s="103"/>
      <c r="AM1290" s="104"/>
      <c r="AN1290" s="80"/>
    </row>
    <row r="1291" spans="3:44" s="685" customFormat="1" ht="13.5" customHeight="1" outlineLevel="1">
      <c r="C1291" s="97" t="str">
        <f t="shared" si="32"/>
        <v>○</v>
      </c>
      <c r="E1291" s="80"/>
      <c r="F1291" s="105"/>
      <c r="G1291" s="80"/>
      <c r="H1291" s="1021" t="s">
        <v>1266</v>
      </c>
      <c r="I1291" s="1021"/>
      <c r="J1291" s="1021"/>
      <c r="K1291" s="1021"/>
      <c r="L1291" s="1021"/>
      <c r="M1291" s="1021"/>
      <c r="N1291" s="1021"/>
      <c r="O1291" s="1021"/>
      <c r="P1291" s="1021"/>
      <c r="Q1291" s="1021"/>
      <c r="R1291" s="1021"/>
      <c r="S1291" s="1021"/>
      <c r="T1291" s="1021"/>
      <c r="U1291" s="1021"/>
      <c r="V1291" s="1021"/>
      <c r="W1291" s="1021"/>
      <c r="X1291" s="1021"/>
      <c r="Y1291" s="1021"/>
      <c r="Z1291" s="1021"/>
      <c r="AA1291" s="1021"/>
      <c r="AB1291" s="1021"/>
      <c r="AC1291" s="1021"/>
      <c r="AD1291" s="1021"/>
      <c r="AE1291" s="1021"/>
      <c r="AF1291" s="1021"/>
      <c r="AG1291" s="1021"/>
      <c r="AH1291" s="1021"/>
      <c r="AI1291" s="1021"/>
      <c r="AJ1291" s="1021"/>
      <c r="AK1291" s="1021"/>
      <c r="AL1291" s="1021"/>
      <c r="AM1291" s="106"/>
      <c r="AN1291" s="80"/>
    </row>
    <row r="1292" spans="3:44" s="685" customFormat="1" outlineLevel="1">
      <c r="C1292" s="97" t="str">
        <f t="shared" si="32"/>
        <v>○</v>
      </c>
      <c r="E1292" s="80"/>
      <c r="F1292" s="105"/>
      <c r="G1292" s="112"/>
      <c r="H1292" s="1021"/>
      <c r="I1292" s="1021"/>
      <c r="J1292" s="1021"/>
      <c r="K1292" s="1021"/>
      <c r="L1292" s="1021"/>
      <c r="M1292" s="1021"/>
      <c r="N1292" s="1021"/>
      <c r="O1292" s="1021"/>
      <c r="P1292" s="1021"/>
      <c r="Q1292" s="1021"/>
      <c r="R1292" s="1021"/>
      <c r="S1292" s="1021"/>
      <c r="T1292" s="1021"/>
      <c r="U1292" s="1021"/>
      <c r="V1292" s="1021"/>
      <c r="W1292" s="1021"/>
      <c r="X1292" s="1021"/>
      <c r="Y1292" s="1021"/>
      <c r="Z1292" s="1021"/>
      <c r="AA1292" s="1021"/>
      <c r="AB1292" s="1021"/>
      <c r="AC1292" s="1021"/>
      <c r="AD1292" s="1021"/>
      <c r="AE1292" s="1021"/>
      <c r="AF1292" s="1021"/>
      <c r="AG1292" s="1021"/>
      <c r="AH1292" s="1021"/>
      <c r="AI1292" s="1021"/>
      <c r="AJ1292" s="1021"/>
      <c r="AK1292" s="1021"/>
      <c r="AL1292" s="1021"/>
      <c r="AM1292" s="106"/>
      <c r="AN1292" s="80"/>
    </row>
    <row r="1293" spans="3:44" s="685" customFormat="1" outlineLevel="1">
      <c r="C1293" s="97" t="str">
        <f t="shared" si="32"/>
        <v>○</v>
      </c>
      <c r="E1293" s="80"/>
      <c r="F1293" s="105"/>
      <c r="G1293" s="112"/>
      <c r="H1293" s="1021"/>
      <c r="I1293" s="1021"/>
      <c r="J1293" s="1021"/>
      <c r="K1293" s="1021"/>
      <c r="L1293" s="1021"/>
      <c r="M1293" s="1021"/>
      <c r="N1293" s="1021"/>
      <c r="O1293" s="1021"/>
      <c r="P1293" s="1021"/>
      <c r="Q1293" s="1021"/>
      <c r="R1293" s="1021"/>
      <c r="S1293" s="1021"/>
      <c r="T1293" s="1021"/>
      <c r="U1293" s="1021"/>
      <c r="V1293" s="1021"/>
      <c r="W1293" s="1021"/>
      <c r="X1293" s="1021"/>
      <c r="Y1293" s="1021"/>
      <c r="Z1293" s="1021"/>
      <c r="AA1293" s="1021"/>
      <c r="AB1293" s="1021"/>
      <c r="AC1293" s="1021"/>
      <c r="AD1293" s="1021"/>
      <c r="AE1293" s="1021"/>
      <c r="AF1293" s="1021"/>
      <c r="AG1293" s="1021"/>
      <c r="AH1293" s="1021"/>
      <c r="AI1293" s="1021"/>
      <c r="AJ1293" s="1021"/>
      <c r="AK1293" s="1021"/>
      <c r="AL1293" s="1021"/>
      <c r="AM1293" s="106"/>
      <c r="AN1293" s="80"/>
    </row>
    <row r="1294" spans="3:44" s="685" customFormat="1" outlineLevel="1">
      <c r="C1294" s="97" t="str">
        <f t="shared" si="32"/>
        <v>○</v>
      </c>
      <c r="E1294" s="80"/>
      <c r="F1294" s="105"/>
      <c r="G1294" s="80"/>
      <c r="H1294" s="679"/>
      <c r="I1294" s="679"/>
      <c r="J1294" s="679"/>
      <c r="K1294" s="679"/>
      <c r="L1294" s="679"/>
      <c r="M1294" s="679"/>
      <c r="N1294" s="679"/>
      <c r="O1294" s="679"/>
      <c r="P1294" s="679"/>
      <c r="Q1294" s="679"/>
      <c r="R1294" s="679"/>
      <c r="S1294" s="679"/>
      <c r="T1294" s="679"/>
      <c r="U1294" s="679"/>
      <c r="V1294" s="679"/>
      <c r="W1294" s="679"/>
      <c r="X1294" s="679"/>
      <c r="Y1294" s="679"/>
      <c r="Z1294" s="679"/>
      <c r="AA1294" s="679"/>
      <c r="AB1294" s="679"/>
      <c r="AC1294" s="679"/>
      <c r="AD1294" s="679"/>
      <c r="AE1294" s="679"/>
      <c r="AF1294" s="679"/>
      <c r="AG1294" s="679"/>
      <c r="AH1294" s="679"/>
      <c r="AI1294" s="679"/>
      <c r="AJ1294" s="679"/>
      <c r="AK1294" s="679"/>
      <c r="AL1294" s="679"/>
      <c r="AM1294" s="106"/>
      <c r="AN1294" s="80"/>
    </row>
    <row r="1295" spans="3:44" s="685" customFormat="1" outlineLevel="1">
      <c r="C1295" s="97" t="str">
        <f t="shared" si="32"/>
        <v>○</v>
      </c>
      <c r="E1295" s="80"/>
      <c r="F1295" s="105"/>
      <c r="G1295" s="33" t="s">
        <v>321</v>
      </c>
      <c r="H1295" s="112"/>
      <c r="I1295" s="112"/>
      <c r="J1295" s="112"/>
      <c r="K1295" s="112"/>
      <c r="L1295" s="112"/>
      <c r="M1295" s="112"/>
      <c r="N1295" s="112"/>
      <c r="O1295" s="112"/>
      <c r="P1295" s="112"/>
      <c r="Q1295" s="112"/>
      <c r="R1295" s="112"/>
      <c r="S1295" s="112"/>
      <c r="T1295" s="112"/>
      <c r="U1295" s="112"/>
      <c r="V1295" s="112"/>
      <c r="W1295" s="112"/>
      <c r="X1295" s="112"/>
      <c r="Y1295" s="112"/>
      <c r="Z1295" s="112"/>
      <c r="AA1295" s="112"/>
      <c r="AB1295" s="112"/>
      <c r="AC1295" s="112"/>
      <c r="AD1295" s="112"/>
      <c r="AE1295" s="112"/>
      <c r="AF1295" s="112"/>
      <c r="AG1295" s="112"/>
      <c r="AH1295" s="112"/>
      <c r="AI1295" s="112"/>
      <c r="AJ1295" s="112"/>
      <c r="AK1295" s="112"/>
      <c r="AL1295" s="112"/>
      <c r="AM1295" s="106"/>
      <c r="AN1295" s="80"/>
    </row>
    <row r="1296" spans="3:44" s="685" customFormat="1" outlineLevel="1">
      <c r="C1296" s="97" t="str">
        <f t="shared" si="32"/>
        <v>○</v>
      </c>
      <c r="E1296" s="80"/>
      <c r="F1296" s="105"/>
      <c r="G1296" s="33"/>
      <c r="H1296" s="124" t="s">
        <v>406</v>
      </c>
      <c r="I1296" s="113"/>
      <c r="J1296" s="113"/>
      <c r="K1296" s="113"/>
      <c r="L1296" s="113"/>
      <c r="M1296" s="113"/>
      <c r="N1296" s="113"/>
      <c r="O1296" s="113"/>
      <c r="P1296" s="113"/>
      <c r="Q1296" s="113"/>
      <c r="R1296" s="113"/>
      <c r="S1296" s="113"/>
      <c r="T1296" s="113"/>
      <c r="U1296" s="113"/>
      <c r="V1296" s="113"/>
      <c r="W1296" s="113"/>
      <c r="X1296" s="113"/>
      <c r="Y1296" s="113"/>
      <c r="Z1296" s="113"/>
      <c r="AA1296" s="113"/>
      <c r="AB1296" s="113"/>
      <c r="AC1296" s="113"/>
      <c r="AD1296" s="113"/>
      <c r="AE1296" s="113"/>
      <c r="AF1296" s="113"/>
      <c r="AG1296" s="113"/>
      <c r="AH1296" s="113"/>
      <c r="AI1296" s="113"/>
      <c r="AJ1296" s="113"/>
      <c r="AK1296" s="113"/>
      <c r="AL1296" s="114"/>
      <c r="AM1296" s="106"/>
      <c r="AN1296" s="80"/>
    </row>
    <row r="1297" spans="3:40" s="685" customFormat="1" ht="13.5" customHeight="1" outlineLevel="1">
      <c r="C1297" s="97" t="str">
        <f t="shared" si="32"/>
        <v>○</v>
      </c>
      <c r="E1297" s="80"/>
      <c r="F1297" s="105"/>
      <c r="G1297" s="112"/>
      <c r="H1297" s="105"/>
      <c r="I1297" s="1211" t="s">
        <v>1267</v>
      </c>
      <c r="J1297" s="1211"/>
      <c r="K1297" s="1211"/>
      <c r="L1297" s="1211"/>
      <c r="M1297" s="1211"/>
      <c r="N1297" s="1211"/>
      <c r="O1297" s="1211"/>
      <c r="P1297" s="1211"/>
      <c r="Q1297" s="1211"/>
      <c r="R1297" s="1211"/>
      <c r="S1297" s="1211"/>
      <c r="T1297" s="1211"/>
      <c r="U1297" s="1211"/>
      <c r="V1297" s="1211"/>
      <c r="W1297" s="1211"/>
      <c r="X1297" s="1211"/>
      <c r="Y1297" s="1211"/>
      <c r="Z1297" s="1211"/>
      <c r="AA1297" s="1211"/>
      <c r="AB1297" s="1211"/>
      <c r="AC1297" s="1211"/>
      <c r="AD1297" s="1211"/>
      <c r="AE1297" s="1211"/>
      <c r="AF1297" s="1211"/>
      <c r="AG1297" s="1211"/>
      <c r="AH1297" s="1211"/>
      <c r="AI1297" s="1211"/>
      <c r="AJ1297" s="1211"/>
      <c r="AK1297" s="1211"/>
      <c r="AL1297" s="1212"/>
      <c r="AM1297" s="106"/>
      <c r="AN1297" s="80"/>
    </row>
    <row r="1298" spans="3:40" s="685" customFormat="1" outlineLevel="1">
      <c r="C1298" s="97" t="str">
        <f t="shared" si="32"/>
        <v>○</v>
      </c>
      <c r="E1298" s="80"/>
      <c r="F1298" s="105"/>
      <c r="G1298" s="112"/>
      <c r="H1298" s="125"/>
      <c r="I1298" s="1211"/>
      <c r="J1298" s="1211"/>
      <c r="K1298" s="1211"/>
      <c r="L1298" s="1211"/>
      <c r="M1298" s="1211"/>
      <c r="N1298" s="1211"/>
      <c r="O1298" s="1211"/>
      <c r="P1298" s="1211"/>
      <c r="Q1298" s="1211"/>
      <c r="R1298" s="1211"/>
      <c r="S1298" s="1211"/>
      <c r="T1298" s="1211"/>
      <c r="U1298" s="1211"/>
      <c r="V1298" s="1211"/>
      <c r="W1298" s="1211"/>
      <c r="X1298" s="1211"/>
      <c r="Y1298" s="1211"/>
      <c r="Z1298" s="1211"/>
      <c r="AA1298" s="1211"/>
      <c r="AB1298" s="1211"/>
      <c r="AC1298" s="1211"/>
      <c r="AD1298" s="1211"/>
      <c r="AE1298" s="1211"/>
      <c r="AF1298" s="1211"/>
      <c r="AG1298" s="1211"/>
      <c r="AH1298" s="1211"/>
      <c r="AI1298" s="1211"/>
      <c r="AJ1298" s="1211"/>
      <c r="AK1298" s="1211"/>
      <c r="AL1298" s="1212"/>
      <c r="AM1298" s="106"/>
      <c r="AN1298" s="80"/>
    </row>
    <row r="1299" spans="3:40" s="685" customFormat="1" outlineLevel="1">
      <c r="C1299" s="97" t="str">
        <f t="shared" si="32"/>
        <v>○</v>
      </c>
      <c r="E1299" s="80"/>
      <c r="F1299" s="105"/>
      <c r="G1299" s="112"/>
      <c r="H1299" s="125"/>
      <c r="I1299" s="1211"/>
      <c r="J1299" s="1211"/>
      <c r="K1299" s="1211"/>
      <c r="L1299" s="1211"/>
      <c r="M1299" s="1211"/>
      <c r="N1299" s="1211"/>
      <c r="O1299" s="1211"/>
      <c r="P1299" s="1211"/>
      <c r="Q1299" s="1211"/>
      <c r="R1299" s="1211"/>
      <c r="S1299" s="1211"/>
      <c r="T1299" s="1211"/>
      <c r="U1299" s="1211"/>
      <c r="V1299" s="1211"/>
      <c r="W1299" s="1211"/>
      <c r="X1299" s="1211"/>
      <c r="Y1299" s="1211"/>
      <c r="Z1299" s="1211"/>
      <c r="AA1299" s="1211"/>
      <c r="AB1299" s="1211"/>
      <c r="AC1299" s="1211"/>
      <c r="AD1299" s="1211"/>
      <c r="AE1299" s="1211"/>
      <c r="AF1299" s="1211"/>
      <c r="AG1299" s="1211"/>
      <c r="AH1299" s="1211"/>
      <c r="AI1299" s="1211"/>
      <c r="AJ1299" s="1211"/>
      <c r="AK1299" s="1211"/>
      <c r="AL1299" s="1212"/>
      <c r="AM1299" s="106"/>
      <c r="AN1299" s="80"/>
    </row>
    <row r="1300" spans="3:40" s="685" customFormat="1" outlineLevel="1">
      <c r="C1300" s="97" t="str">
        <f t="shared" si="32"/>
        <v>○</v>
      </c>
      <c r="E1300" s="80"/>
      <c r="F1300" s="105"/>
      <c r="G1300" s="112"/>
      <c r="H1300" s="131"/>
      <c r="I1300" s="144"/>
      <c r="J1300" s="144"/>
      <c r="K1300" s="144"/>
      <c r="L1300" s="144"/>
      <c r="M1300" s="144"/>
      <c r="N1300" s="144"/>
      <c r="O1300" s="144"/>
      <c r="P1300" s="144"/>
      <c r="Q1300" s="144"/>
      <c r="R1300" s="144"/>
      <c r="S1300" s="144"/>
      <c r="T1300" s="144"/>
      <c r="U1300" s="144"/>
      <c r="V1300" s="144"/>
      <c r="W1300" s="144"/>
      <c r="X1300" s="144"/>
      <c r="Y1300" s="144"/>
      <c r="Z1300" s="144"/>
      <c r="AA1300" s="144"/>
      <c r="AB1300" s="144"/>
      <c r="AC1300" s="144"/>
      <c r="AD1300" s="144"/>
      <c r="AE1300" s="144"/>
      <c r="AF1300" s="144"/>
      <c r="AG1300" s="144"/>
      <c r="AH1300" s="144"/>
      <c r="AI1300" s="144"/>
      <c r="AJ1300" s="144"/>
      <c r="AK1300" s="144"/>
      <c r="AL1300" s="145"/>
      <c r="AM1300" s="106"/>
      <c r="AN1300" s="80"/>
    </row>
    <row r="1301" spans="3:40" s="685" customFormat="1" outlineLevel="1">
      <c r="C1301" s="97" t="str">
        <f t="shared" si="32"/>
        <v>○</v>
      </c>
      <c r="E1301" s="80"/>
      <c r="F1301" s="105"/>
      <c r="G1301" s="80"/>
      <c r="H1301" s="679"/>
      <c r="I1301" s="679"/>
      <c r="J1301" s="679"/>
      <c r="K1301" s="679"/>
      <c r="L1301" s="679"/>
      <c r="M1301" s="679"/>
      <c r="N1301" s="679"/>
      <c r="O1301" s="679"/>
      <c r="P1301" s="679"/>
      <c r="Q1301" s="679"/>
      <c r="R1301" s="679"/>
      <c r="S1301" s="679"/>
      <c r="T1301" s="679"/>
      <c r="U1301" s="679"/>
      <c r="V1301" s="679"/>
      <c r="W1301" s="679"/>
      <c r="X1301" s="679"/>
      <c r="Y1301" s="679"/>
      <c r="Z1301" s="679"/>
      <c r="AA1301" s="679"/>
      <c r="AB1301" s="679"/>
      <c r="AC1301" s="679"/>
      <c r="AD1301" s="679"/>
      <c r="AE1301" s="679"/>
      <c r="AF1301" s="679"/>
      <c r="AG1301" s="679"/>
      <c r="AH1301" s="679"/>
      <c r="AI1301" s="679"/>
      <c r="AJ1301" s="679"/>
      <c r="AK1301" s="679"/>
      <c r="AL1301" s="679"/>
      <c r="AM1301" s="106"/>
      <c r="AN1301" s="80"/>
    </row>
    <row r="1302" spans="3:40" s="685" customFormat="1" outlineLevel="1">
      <c r="C1302" s="97" t="str">
        <f t="shared" si="32"/>
        <v>○</v>
      </c>
      <c r="E1302" s="80"/>
      <c r="F1302" s="105"/>
      <c r="G1302" s="33" t="s">
        <v>285</v>
      </c>
      <c r="H1302" s="112"/>
      <c r="I1302" s="112"/>
      <c r="J1302" s="112"/>
      <c r="K1302" s="112"/>
      <c r="L1302" s="112"/>
      <c r="M1302" s="112"/>
      <c r="N1302" s="112"/>
      <c r="O1302" s="112"/>
      <c r="P1302" s="112"/>
      <c r="Q1302" s="112"/>
      <c r="R1302" s="112"/>
      <c r="S1302" s="112"/>
      <c r="T1302" s="112"/>
      <c r="U1302" s="112"/>
      <c r="V1302" s="112"/>
      <c r="W1302" s="112"/>
      <c r="X1302" s="112"/>
      <c r="Y1302" s="112"/>
      <c r="Z1302" s="112"/>
      <c r="AA1302" s="112"/>
      <c r="AB1302" s="112"/>
      <c r="AC1302" s="112"/>
      <c r="AD1302" s="112"/>
      <c r="AE1302" s="112"/>
      <c r="AF1302" s="112"/>
      <c r="AG1302" s="112"/>
      <c r="AH1302" s="112"/>
      <c r="AI1302" s="112"/>
      <c r="AJ1302" s="112"/>
      <c r="AK1302" s="112"/>
      <c r="AL1302" s="112"/>
      <c r="AM1302" s="106"/>
      <c r="AN1302" s="80"/>
    </row>
    <row r="1303" spans="3:40" s="685" customFormat="1" ht="13.5" customHeight="1" outlineLevel="1">
      <c r="C1303" s="97" t="str">
        <f t="shared" si="32"/>
        <v>○</v>
      </c>
      <c r="E1303" s="80"/>
      <c r="F1303" s="105"/>
      <c r="G1303" s="112"/>
      <c r="H1303" s="1017" t="s">
        <v>1247</v>
      </c>
      <c r="I1303" s="1018"/>
      <c r="J1303" s="1018"/>
      <c r="K1303" s="1018"/>
      <c r="L1303" s="1018"/>
      <c r="M1303" s="1018"/>
      <c r="N1303" s="1018"/>
      <c r="O1303" s="1018"/>
      <c r="P1303" s="1018"/>
      <c r="Q1303" s="1018"/>
      <c r="R1303" s="1018"/>
      <c r="S1303" s="1018"/>
      <c r="T1303" s="1018"/>
      <c r="U1303" s="1018"/>
      <c r="V1303" s="1018"/>
      <c r="W1303" s="1018"/>
      <c r="X1303" s="1018"/>
      <c r="Y1303" s="1018"/>
      <c r="Z1303" s="1018"/>
      <c r="AA1303" s="1018"/>
      <c r="AB1303" s="1018"/>
      <c r="AC1303" s="1018"/>
      <c r="AD1303" s="1018"/>
      <c r="AE1303" s="1018"/>
      <c r="AF1303" s="1018"/>
      <c r="AG1303" s="1018"/>
      <c r="AH1303" s="1018"/>
      <c r="AI1303" s="1018"/>
      <c r="AJ1303" s="1018"/>
      <c r="AK1303" s="1018"/>
      <c r="AL1303" s="1019"/>
      <c r="AM1303" s="106"/>
      <c r="AN1303" s="80"/>
    </row>
    <row r="1304" spans="3:40" s="685" customFormat="1" outlineLevel="1">
      <c r="C1304" s="97" t="str">
        <f t="shared" si="32"/>
        <v>○</v>
      </c>
      <c r="E1304" s="80"/>
      <c r="F1304" s="105"/>
      <c r="G1304" s="112"/>
      <c r="H1304" s="1020"/>
      <c r="I1304" s="1021"/>
      <c r="J1304" s="1021"/>
      <c r="K1304" s="1021"/>
      <c r="L1304" s="1021"/>
      <c r="M1304" s="1021"/>
      <c r="N1304" s="1021"/>
      <c r="O1304" s="1021"/>
      <c r="P1304" s="1021"/>
      <c r="Q1304" s="1021"/>
      <c r="R1304" s="1021"/>
      <c r="S1304" s="1021"/>
      <c r="T1304" s="1021"/>
      <c r="U1304" s="1021"/>
      <c r="V1304" s="1021"/>
      <c r="W1304" s="1021"/>
      <c r="X1304" s="1021"/>
      <c r="Y1304" s="1021"/>
      <c r="Z1304" s="1021"/>
      <c r="AA1304" s="1021"/>
      <c r="AB1304" s="1021"/>
      <c r="AC1304" s="1021"/>
      <c r="AD1304" s="1021"/>
      <c r="AE1304" s="1021"/>
      <c r="AF1304" s="1021"/>
      <c r="AG1304" s="1021"/>
      <c r="AH1304" s="1021"/>
      <c r="AI1304" s="1021"/>
      <c r="AJ1304" s="1021"/>
      <c r="AK1304" s="1021"/>
      <c r="AL1304" s="1022"/>
      <c r="AM1304" s="106"/>
      <c r="AN1304" s="80"/>
    </row>
    <row r="1305" spans="3:40" s="685" customFormat="1" outlineLevel="1">
      <c r="C1305" s="97" t="str">
        <f t="shared" si="32"/>
        <v>○</v>
      </c>
      <c r="E1305" s="80"/>
      <c r="F1305" s="105"/>
      <c r="G1305" s="112"/>
      <c r="H1305" s="1020"/>
      <c r="I1305" s="1021"/>
      <c r="J1305" s="1021"/>
      <c r="K1305" s="1021"/>
      <c r="L1305" s="1021"/>
      <c r="M1305" s="1021"/>
      <c r="N1305" s="1021"/>
      <c r="O1305" s="1021"/>
      <c r="P1305" s="1021"/>
      <c r="Q1305" s="1021"/>
      <c r="R1305" s="1021"/>
      <c r="S1305" s="1021"/>
      <c r="T1305" s="1021"/>
      <c r="U1305" s="1021"/>
      <c r="V1305" s="1021"/>
      <c r="W1305" s="1021"/>
      <c r="X1305" s="1021"/>
      <c r="Y1305" s="1021"/>
      <c r="Z1305" s="1021"/>
      <c r="AA1305" s="1021"/>
      <c r="AB1305" s="1021"/>
      <c r="AC1305" s="1021"/>
      <c r="AD1305" s="1021"/>
      <c r="AE1305" s="1021"/>
      <c r="AF1305" s="1021"/>
      <c r="AG1305" s="1021"/>
      <c r="AH1305" s="1021"/>
      <c r="AI1305" s="1021"/>
      <c r="AJ1305" s="1021"/>
      <c r="AK1305" s="1021"/>
      <c r="AL1305" s="1022"/>
      <c r="AM1305" s="106"/>
      <c r="AN1305" s="80"/>
    </row>
    <row r="1306" spans="3:40" s="685" customFormat="1" outlineLevel="1">
      <c r="C1306" s="97" t="str">
        <f t="shared" si="32"/>
        <v>○</v>
      </c>
      <c r="E1306" s="80"/>
      <c r="F1306" s="105"/>
      <c r="G1306" s="112"/>
      <c r="H1306" s="1020"/>
      <c r="I1306" s="1021"/>
      <c r="J1306" s="1021"/>
      <c r="K1306" s="1021"/>
      <c r="L1306" s="1021"/>
      <c r="M1306" s="1021"/>
      <c r="N1306" s="1021"/>
      <c r="O1306" s="1021"/>
      <c r="P1306" s="1021"/>
      <c r="Q1306" s="1021"/>
      <c r="R1306" s="1021"/>
      <c r="S1306" s="1021"/>
      <c r="T1306" s="1021"/>
      <c r="U1306" s="1021"/>
      <c r="V1306" s="1021"/>
      <c r="W1306" s="1021"/>
      <c r="X1306" s="1021"/>
      <c r="Y1306" s="1021"/>
      <c r="Z1306" s="1021"/>
      <c r="AA1306" s="1021"/>
      <c r="AB1306" s="1021"/>
      <c r="AC1306" s="1021"/>
      <c r="AD1306" s="1021"/>
      <c r="AE1306" s="1021"/>
      <c r="AF1306" s="1021"/>
      <c r="AG1306" s="1021"/>
      <c r="AH1306" s="1021"/>
      <c r="AI1306" s="1021"/>
      <c r="AJ1306" s="1021"/>
      <c r="AK1306" s="1021"/>
      <c r="AL1306" s="1022"/>
      <c r="AM1306" s="106"/>
      <c r="AN1306" s="80"/>
    </row>
    <row r="1307" spans="3:40" s="685" customFormat="1" outlineLevel="1">
      <c r="C1307" s="97" t="str">
        <f t="shared" si="32"/>
        <v>○</v>
      </c>
      <c r="E1307" s="80"/>
      <c r="F1307" s="105"/>
      <c r="G1307" s="112"/>
      <c r="H1307" s="1020"/>
      <c r="I1307" s="1021"/>
      <c r="J1307" s="1021"/>
      <c r="K1307" s="1021"/>
      <c r="L1307" s="1021"/>
      <c r="M1307" s="1021"/>
      <c r="N1307" s="1021"/>
      <c r="O1307" s="1021"/>
      <c r="P1307" s="1021"/>
      <c r="Q1307" s="1021"/>
      <c r="R1307" s="1021"/>
      <c r="S1307" s="1021"/>
      <c r="T1307" s="1021"/>
      <c r="U1307" s="1021"/>
      <c r="V1307" s="1021"/>
      <c r="W1307" s="1021"/>
      <c r="X1307" s="1021"/>
      <c r="Y1307" s="1021"/>
      <c r="Z1307" s="1021"/>
      <c r="AA1307" s="1021"/>
      <c r="AB1307" s="1021"/>
      <c r="AC1307" s="1021"/>
      <c r="AD1307" s="1021"/>
      <c r="AE1307" s="1021"/>
      <c r="AF1307" s="1021"/>
      <c r="AG1307" s="1021"/>
      <c r="AH1307" s="1021"/>
      <c r="AI1307" s="1021"/>
      <c r="AJ1307" s="1021"/>
      <c r="AK1307" s="1021"/>
      <c r="AL1307" s="1022"/>
      <c r="AM1307" s="106"/>
      <c r="AN1307" s="80"/>
    </row>
    <row r="1308" spans="3:40" s="685" customFormat="1" outlineLevel="1">
      <c r="C1308" s="97" t="str">
        <f t="shared" si="32"/>
        <v>○</v>
      </c>
      <c r="E1308" s="80"/>
      <c r="F1308" s="105"/>
      <c r="G1308" s="112"/>
      <c r="H1308" s="1020"/>
      <c r="I1308" s="1021"/>
      <c r="J1308" s="1021"/>
      <c r="K1308" s="1021"/>
      <c r="L1308" s="1021"/>
      <c r="M1308" s="1021"/>
      <c r="N1308" s="1021"/>
      <c r="O1308" s="1021"/>
      <c r="P1308" s="1021"/>
      <c r="Q1308" s="1021"/>
      <c r="R1308" s="1021"/>
      <c r="S1308" s="1021"/>
      <c r="T1308" s="1021"/>
      <c r="U1308" s="1021"/>
      <c r="V1308" s="1021"/>
      <c r="W1308" s="1021"/>
      <c r="X1308" s="1021"/>
      <c r="Y1308" s="1021"/>
      <c r="Z1308" s="1021"/>
      <c r="AA1308" s="1021"/>
      <c r="AB1308" s="1021"/>
      <c r="AC1308" s="1021"/>
      <c r="AD1308" s="1021"/>
      <c r="AE1308" s="1021"/>
      <c r="AF1308" s="1021"/>
      <c r="AG1308" s="1021"/>
      <c r="AH1308" s="1021"/>
      <c r="AI1308" s="1021"/>
      <c r="AJ1308" s="1021"/>
      <c r="AK1308" s="1021"/>
      <c r="AL1308" s="1022"/>
      <c r="AM1308" s="106"/>
      <c r="AN1308" s="80"/>
    </row>
    <row r="1309" spans="3:40" s="685" customFormat="1" outlineLevel="1">
      <c r="C1309" s="97" t="str">
        <f t="shared" si="32"/>
        <v>○</v>
      </c>
      <c r="E1309" s="80"/>
      <c r="F1309" s="105"/>
      <c r="G1309" s="112"/>
      <c r="H1309" s="1020"/>
      <c r="I1309" s="1021"/>
      <c r="J1309" s="1021"/>
      <c r="K1309" s="1021"/>
      <c r="L1309" s="1021"/>
      <c r="M1309" s="1021"/>
      <c r="N1309" s="1021"/>
      <c r="O1309" s="1021"/>
      <c r="P1309" s="1021"/>
      <c r="Q1309" s="1021"/>
      <c r="R1309" s="1021"/>
      <c r="S1309" s="1021"/>
      <c r="T1309" s="1021"/>
      <c r="U1309" s="1021"/>
      <c r="V1309" s="1021"/>
      <c r="W1309" s="1021"/>
      <c r="X1309" s="1021"/>
      <c r="Y1309" s="1021"/>
      <c r="Z1309" s="1021"/>
      <c r="AA1309" s="1021"/>
      <c r="AB1309" s="1021"/>
      <c r="AC1309" s="1021"/>
      <c r="AD1309" s="1021"/>
      <c r="AE1309" s="1021"/>
      <c r="AF1309" s="1021"/>
      <c r="AG1309" s="1021"/>
      <c r="AH1309" s="1021"/>
      <c r="AI1309" s="1021"/>
      <c r="AJ1309" s="1021"/>
      <c r="AK1309" s="1021"/>
      <c r="AL1309" s="1022"/>
      <c r="AM1309" s="106"/>
      <c r="AN1309" s="80"/>
    </row>
    <row r="1310" spans="3:40" s="685" customFormat="1" outlineLevel="1">
      <c r="C1310" s="97" t="str">
        <f t="shared" si="32"/>
        <v>○</v>
      </c>
      <c r="E1310" s="80"/>
      <c r="F1310" s="105"/>
      <c r="G1310" s="112"/>
      <c r="H1310" s="1023"/>
      <c r="I1310" s="1024"/>
      <c r="J1310" s="1024"/>
      <c r="K1310" s="1024"/>
      <c r="L1310" s="1024"/>
      <c r="M1310" s="1024"/>
      <c r="N1310" s="1024"/>
      <c r="O1310" s="1024"/>
      <c r="P1310" s="1024"/>
      <c r="Q1310" s="1024"/>
      <c r="R1310" s="1024"/>
      <c r="S1310" s="1024"/>
      <c r="T1310" s="1024"/>
      <c r="U1310" s="1024"/>
      <c r="V1310" s="1024"/>
      <c r="W1310" s="1024"/>
      <c r="X1310" s="1024"/>
      <c r="Y1310" s="1024"/>
      <c r="Z1310" s="1024"/>
      <c r="AA1310" s="1024"/>
      <c r="AB1310" s="1024"/>
      <c r="AC1310" s="1024"/>
      <c r="AD1310" s="1024"/>
      <c r="AE1310" s="1024"/>
      <c r="AF1310" s="1024"/>
      <c r="AG1310" s="1024"/>
      <c r="AH1310" s="1024"/>
      <c r="AI1310" s="1024"/>
      <c r="AJ1310" s="1024"/>
      <c r="AK1310" s="1024"/>
      <c r="AL1310" s="1025"/>
      <c r="AM1310" s="106"/>
      <c r="AN1310" s="80"/>
    </row>
    <row r="1311" spans="3:40" s="685" customFormat="1" outlineLevel="1">
      <c r="C1311" s="97" t="str">
        <f t="shared" si="32"/>
        <v>○</v>
      </c>
      <c r="E1311" s="80"/>
      <c r="F1311" s="105"/>
      <c r="G1311" s="679"/>
      <c r="H1311" s="679"/>
      <c r="I1311" s="679"/>
      <c r="J1311" s="679"/>
      <c r="K1311" s="679"/>
      <c r="L1311" s="679"/>
      <c r="M1311" s="679"/>
      <c r="N1311" s="679"/>
      <c r="O1311" s="679"/>
      <c r="P1311" s="679"/>
      <c r="Q1311" s="679"/>
      <c r="R1311" s="679"/>
      <c r="S1311" s="679"/>
      <c r="T1311" s="679"/>
      <c r="U1311" s="679"/>
      <c r="V1311" s="679"/>
      <c r="W1311" s="679"/>
      <c r="X1311" s="679"/>
      <c r="Y1311" s="679"/>
      <c r="Z1311" s="679"/>
      <c r="AA1311" s="679"/>
      <c r="AB1311" s="679"/>
      <c r="AC1311" s="679"/>
      <c r="AD1311" s="679"/>
      <c r="AE1311" s="679"/>
      <c r="AF1311" s="679"/>
      <c r="AG1311" s="679"/>
      <c r="AH1311" s="679"/>
      <c r="AI1311" s="679"/>
      <c r="AJ1311" s="679"/>
      <c r="AK1311" s="679"/>
      <c r="AL1311" s="679"/>
      <c r="AM1311" s="106"/>
      <c r="AN1311" s="80"/>
    </row>
    <row r="1312" spans="3:40" s="685" customFormat="1" outlineLevel="1">
      <c r="C1312" s="97" t="str">
        <f t="shared" si="32"/>
        <v>○</v>
      </c>
      <c r="E1312" s="80"/>
      <c r="F1312" s="105"/>
      <c r="G1312" s="33" t="s">
        <v>287</v>
      </c>
      <c r="H1312" s="679"/>
      <c r="I1312" s="684"/>
      <c r="J1312" s="684"/>
      <c r="K1312" s="684"/>
      <c r="L1312" s="684"/>
      <c r="M1312" s="684"/>
      <c r="N1312" s="684"/>
      <c r="O1312" s="684"/>
      <c r="P1312" s="684"/>
      <c r="Q1312" s="684"/>
      <c r="R1312" s="684"/>
      <c r="S1312" s="684"/>
      <c r="T1312" s="684"/>
      <c r="U1312" s="684"/>
      <c r="V1312" s="684"/>
      <c r="W1312" s="684"/>
      <c r="X1312" s="684"/>
      <c r="Y1312" s="684"/>
      <c r="Z1312" s="684"/>
      <c r="AA1312" s="684"/>
      <c r="AB1312" s="684"/>
      <c r="AC1312" s="684"/>
      <c r="AD1312" s="684"/>
      <c r="AE1312" s="684"/>
      <c r="AF1312" s="684"/>
      <c r="AG1312" s="684"/>
      <c r="AH1312" s="684"/>
      <c r="AI1312" s="684"/>
      <c r="AJ1312" s="684"/>
      <c r="AK1312" s="684"/>
      <c r="AL1312" s="684"/>
      <c r="AM1312" s="106"/>
      <c r="AN1312" s="80"/>
    </row>
    <row r="1313" spans="3:40" s="685" customFormat="1" outlineLevel="1">
      <c r="C1313" s="97" t="str">
        <f t="shared" si="32"/>
        <v>○</v>
      </c>
      <c r="E1313" s="80"/>
      <c r="F1313" s="105"/>
      <c r="G1313" s="33"/>
      <c r="H1313" s="124" t="s">
        <v>288</v>
      </c>
      <c r="I1313" s="113"/>
      <c r="J1313" s="113"/>
      <c r="K1313" s="113"/>
      <c r="L1313" s="113"/>
      <c r="M1313" s="113"/>
      <c r="N1313" s="113"/>
      <c r="O1313" s="113"/>
      <c r="P1313" s="113"/>
      <c r="Q1313" s="113"/>
      <c r="R1313" s="113"/>
      <c r="S1313" s="113"/>
      <c r="T1313" s="113"/>
      <c r="U1313" s="113"/>
      <c r="V1313" s="113"/>
      <c r="W1313" s="113"/>
      <c r="X1313" s="113"/>
      <c r="Y1313" s="113"/>
      <c r="Z1313" s="113"/>
      <c r="AA1313" s="113"/>
      <c r="AB1313" s="113"/>
      <c r="AC1313" s="113"/>
      <c r="AD1313" s="113"/>
      <c r="AE1313" s="113"/>
      <c r="AF1313" s="113"/>
      <c r="AG1313" s="113"/>
      <c r="AH1313" s="113"/>
      <c r="AI1313" s="113"/>
      <c r="AJ1313" s="113"/>
      <c r="AK1313" s="113"/>
      <c r="AL1313" s="114"/>
      <c r="AM1313" s="106"/>
      <c r="AN1313" s="80"/>
    </row>
    <row r="1314" spans="3:40" s="685" customFormat="1" ht="13.5" customHeight="1" outlineLevel="1">
      <c r="C1314" s="97" t="str">
        <f t="shared" si="32"/>
        <v>○</v>
      </c>
      <c r="E1314" s="80"/>
      <c r="F1314" s="105"/>
      <c r="G1314" s="112"/>
      <c r="H1314" s="105"/>
      <c r="I1314" s="1021" t="s">
        <v>1220</v>
      </c>
      <c r="J1314" s="1021"/>
      <c r="K1314" s="1021"/>
      <c r="L1314" s="1021"/>
      <c r="M1314" s="1021"/>
      <c r="N1314" s="1021"/>
      <c r="O1314" s="1021"/>
      <c r="P1314" s="1021"/>
      <c r="Q1314" s="1021"/>
      <c r="R1314" s="1021"/>
      <c r="S1314" s="1021"/>
      <c r="T1314" s="1021"/>
      <c r="U1314" s="1021"/>
      <c r="V1314" s="1021"/>
      <c r="W1314" s="1021"/>
      <c r="X1314" s="1021"/>
      <c r="Y1314" s="1021"/>
      <c r="Z1314" s="1021"/>
      <c r="AA1314" s="1021"/>
      <c r="AB1314" s="1021"/>
      <c r="AC1314" s="1021"/>
      <c r="AD1314" s="1021"/>
      <c r="AE1314" s="1021"/>
      <c r="AF1314" s="1021"/>
      <c r="AG1314" s="1021"/>
      <c r="AH1314" s="1021"/>
      <c r="AI1314" s="1021"/>
      <c r="AJ1314" s="1021"/>
      <c r="AK1314" s="1021"/>
      <c r="AL1314" s="1022"/>
      <c r="AM1314" s="106"/>
      <c r="AN1314" s="80"/>
    </row>
    <row r="1315" spans="3:40" s="685" customFormat="1" outlineLevel="1">
      <c r="C1315" s="97" t="str">
        <f t="shared" si="32"/>
        <v>○</v>
      </c>
      <c r="E1315" s="80"/>
      <c r="F1315" s="105"/>
      <c r="G1315" s="112"/>
      <c r="H1315" s="105"/>
      <c r="I1315" s="1021"/>
      <c r="J1315" s="1021"/>
      <c r="K1315" s="1021"/>
      <c r="L1315" s="1021"/>
      <c r="M1315" s="1021"/>
      <c r="N1315" s="1021"/>
      <c r="O1315" s="1021"/>
      <c r="P1315" s="1021"/>
      <c r="Q1315" s="1021"/>
      <c r="R1315" s="1021"/>
      <c r="S1315" s="1021"/>
      <c r="T1315" s="1021"/>
      <c r="U1315" s="1021"/>
      <c r="V1315" s="1021"/>
      <c r="W1315" s="1021"/>
      <c r="X1315" s="1021"/>
      <c r="Y1315" s="1021"/>
      <c r="Z1315" s="1021"/>
      <c r="AA1315" s="1021"/>
      <c r="AB1315" s="1021"/>
      <c r="AC1315" s="1021"/>
      <c r="AD1315" s="1021"/>
      <c r="AE1315" s="1021"/>
      <c r="AF1315" s="1021"/>
      <c r="AG1315" s="1021"/>
      <c r="AH1315" s="1021"/>
      <c r="AI1315" s="1021"/>
      <c r="AJ1315" s="1021"/>
      <c r="AK1315" s="1021"/>
      <c r="AL1315" s="1022"/>
      <c r="AM1315" s="106"/>
      <c r="AN1315" s="80"/>
    </row>
    <row r="1316" spans="3:40" s="685" customFormat="1" outlineLevel="1">
      <c r="C1316" s="97" t="str">
        <f t="shared" si="32"/>
        <v>○</v>
      </c>
      <c r="E1316" s="80"/>
      <c r="F1316" s="105"/>
      <c r="G1316" s="112"/>
      <c r="H1316" s="125"/>
      <c r="I1316" s="1021"/>
      <c r="J1316" s="1021"/>
      <c r="K1316" s="1021"/>
      <c r="L1316" s="1021"/>
      <c r="M1316" s="1021"/>
      <c r="N1316" s="1021"/>
      <c r="O1316" s="1021"/>
      <c r="P1316" s="1021"/>
      <c r="Q1316" s="1021"/>
      <c r="R1316" s="1021"/>
      <c r="S1316" s="1021"/>
      <c r="T1316" s="1021"/>
      <c r="U1316" s="1021"/>
      <c r="V1316" s="1021"/>
      <c r="W1316" s="1021"/>
      <c r="X1316" s="1021"/>
      <c r="Y1316" s="1021"/>
      <c r="Z1316" s="1021"/>
      <c r="AA1316" s="1021"/>
      <c r="AB1316" s="1021"/>
      <c r="AC1316" s="1021"/>
      <c r="AD1316" s="1021"/>
      <c r="AE1316" s="1021"/>
      <c r="AF1316" s="1021"/>
      <c r="AG1316" s="1021"/>
      <c r="AH1316" s="1021"/>
      <c r="AI1316" s="1021"/>
      <c r="AJ1316" s="1021"/>
      <c r="AK1316" s="1021"/>
      <c r="AL1316" s="1022"/>
      <c r="AM1316" s="106"/>
      <c r="AN1316" s="80"/>
    </row>
    <row r="1317" spans="3:40" s="685" customFormat="1" outlineLevel="1">
      <c r="C1317" s="97" t="str">
        <f t="shared" si="32"/>
        <v>○</v>
      </c>
      <c r="E1317" s="80"/>
      <c r="F1317" s="105"/>
      <c r="G1317" s="112"/>
      <c r="H1317" s="125"/>
      <c r="I1317" s="1021"/>
      <c r="J1317" s="1021"/>
      <c r="K1317" s="1021"/>
      <c r="L1317" s="1021"/>
      <c r="M1317" s="1021"/>
      <c r="N1317" s="1021"/>
      <c r="O1317" s="1021"/>
      <c r="P1317" s="1021"/>
      <c r="Q1317" s="1021"/>
      <c r="R1317" s="1021"/>
      <c r="S1317" s="1021"/>
      <c r="T1317" s="1021"/>
      <c r="U1317" s="1021"/>
      <c r="V1317" s="1021"/>
      <c r="W1317" s="1021"/>
      <c r="X1317" s="1021"/>
      <c r="Y1317" s="1021"/>
      <c r="Z1317" s="1021"/>
      <c r="AA1317" s="1021"/>
      <c r="AB1317" s="1021"/>
      <c r="AC1317" s="1021"/>
      <c r="AD1317" s="1021"/>
      <c r="AE1317" s="1021"/>
      <c r="AF1317" s="1021"/>
      <c r="AG1317" s="1021"/>
      <c r="AH1317" s="1021"/>
      <c r="AI1317" s="1021"/>
      <c r="AJ1317" s="1021"/>
      <c r="AK1317" s="1021"/>
      <c r="AL1317" s="1022"/>
      <c r="AM1317" s="106"/>
      <c r="AN1317" s="80"/>
    </row>
    <row r="1318" spans="3:40" s="685" customFormat="1" outlineLevel="1">
      <c r="C1318" s="97" t="str">
        <f t="shared" si="32"/>
        <v>○</v>
      </c>
      <c r="E1318" s="80"/>
      <c r="F1318" s="105"/>
      <c r="G1318" s="679"/>
      <c r="H1318" s="126" t="s">
        <v>289</v>
      </c>
      <c r="I1318" s="677"/>
      <c r="J1318" s="677"/>
      <c r="K1318" s="677"/>
      <c r="L1318" s="677"/>
      <c r="M1318" s="677"/>
      <c r="N1318" s="677"/>
      <c r="O1318" s="677"/>
      <c r="P1318" s="677"/>
      <c r="Q1318" s="677"/>
      <c r="R1318" s="677"/>
      <c r="S1318" s="677"/>
      <c r="T1318" s="677"/>
      <c r="U1318" s="677"/>
      <c r="V1318" s="677"/>
      <c r="W1318" s="677"/>
      <c r="X1318" s="677"/>
      <c r="Y1318" s="677"/>
      <c r="Z1318" s="677"/>
      <c r="AA1318" s="677"/>
      <c r="AB1318" s="677"/>
      <c r="AC1318" s="677"/>
      <c r="AD1318" s="677"/>
      <c r="AE1318" s="677"/>
      <c r="AF1318" s="677"/>
      <c r="AG1318" s="677"/>
      <c r="AH1318" s="677"/>
      <c r="AI1318" s="677"/>
      <c r="AJ1318" s="677"/>
      <c r="AK1318" s="677"/>
      <c r="AL1318" s="678"/>
      <c r="AM1318" s="106"/>
      <c r="AN1318" s="80"/>
    </row>
    <row r="1319" spans="3:40" s="685" customFormat="1" ht="13.5" customHeight="1" outlineLevel="1">
      <c r="C1319" s="97" t="str">
        <f t="shared" si="32"/>
        <v>○</v>
      </c>
      <c r="E1319" s="80"/>
      <c r="F1319" s="105"/>
      <c r="G1319" s="679"/>
      <c r="H1319" s="676"/>
      <c r="I1319" s="1053" t="s">
        <v>1151</v>
      </c>
      <c r="J1319" s="1054"/>
      <c r="K1319" s="1054"/>
      <c r="L1319" s="1054"/>
      <c r="M1319" s="1054"/>
      <c r="N1319" s="1054"/>
      <c r="O1319" s="1054"/>
      <c r="P1319" s="1054"/>
      <c r="Q1319" s="1054"/>
      <c r="R1319" s="1054"/>
      <c r="S1319" s="1054"/>
      <c r="T1319" s="1054"/>
      <c r="U1319" s="1054"/>
      <c r="V1319" s="1055"/>
      <c r="W1319" s="1056" t="s">
        <v>462</v>
      </c>
      <c r="X1319" s="1057"/>
      <c r="Y1319" s="1057"/>
      <c r="Z1319" s="1057"/>
      <c r="AA1319" s="1057"/>
      <c r="AB1319" s="1057"/>
      <c r="AC1319" s="1057"/>
      <c r="AD1319" s="1057"/>
      <c r="AE1319" s="1057"/>
      <c r="AF1319" s="1057"/>
      <c r="AG1319" s="1057"/>
      <c r="AH1319" s="1057"/>
      <c r="AI1319" s="1057"/>
      <c r="AJ1319" s="1058"/>
      <c r="AK1319" s="677"/>
      <c r="AL1319" s="678"/>
      <c r="AM1319" s="106"/>
      <c r="AN1319" s="80"/>
    </row>
    <row r="1320" spans="3:40" s="685" customFormat="1" outlineLevel="1">
      <c r="C1320" s="97" t="str">
        <f t="shared" si="32"/>
        <v>○</v>
      </c>
      <c r="E1320" s="80"/>
      <c r="F1320" s="105"/>
      <c r="G1320" s="679"/>
      <c r="H1320" s="676"/>
      <c r="I1320" s="1059" t="s">
        <v>1268</v>
      </c>
      <c r="J1320" s="1060"/>
      <c r="K1320" s="1060"/>
      <c r="L1320" s="1060"/>
      <c r="M1320" s="1060"/>
      <c r="N1320" s="1060"/>
      <c r="O1320" s="1060"/>
      <c r="P1320" s="1060"/>
      <c r="Q1320" s="1060"/>
      <c r="R1320" s="1060"/>
      <c r="S1320" s="1060"/>
      <c r="T1320" s="1060"/>
      <c r="U1320" s="1060"/>
      <c r="V1320" s="1061"/>
      <c r="W1320" s="1062" t="s">
        <v>331</v>
      </c>
      <c r="X1320" s="1063"/>
      <c r="Y1320" s="1063"/>
      <c r="Z1320" s="1063"/>
      <c r="AA1320" s="1063"/>
      <c r="AB1320" s="1063"/>
      <c r="AC1320" s="1063"/>
      <c r="AD1320" s="1063"/>
      <c r="AE1320" s="1063"/>
      <c r="AF1320" s="1063"/>
      <c r="AG1320" s="1063"/>
      <c r="AH1320" s="1063"/>
      <c r="AI1320" s="1063"/>
      <c r="AJ1320" s="1064"/>
      <c r="AK1320" s="677"/>
      <c r="AL1320" s="678"/>
      <c r="AM1320" s="106"/>
      <c r="AN1320" s="80"/>
    </row>
    <row r="1321" spans="3:40" s="685" customFormat="1" outlineLevel="1">
      <c r="C1321" s="97" t="str">
        <f t="shared" si="32"/>
        <v>○</v>
      </c>
      <c r="E1321" s="80"/>
      <c r="F1321" s="105"/>
      <c r="G1321" s="679"/>
      <c r="H1321" s="676"/>
      <c r="I1321" s="1059" t="s">
        <v>1269</v>
      </c>
      <c r="J1321" s="1060"/>
      <c r="K1321" s="1060"/>
      <c r="L1321" s="1060"/>
      <c r="M1321" s="1060"/>
      <c r="N1321" s="1060"/>
      <c r="O1321" s="1060"/>
      <c r="P1321" s="1060"/>
      <c r="Q1321" s="1060"/>
      <c r="R1321" s="1060"/>
      <c r="S1321" s="1060"/>
      <c r="T1321" s="1060"/>
      <c r="U1321" s="1060"/>
      <c r="V1321" s="1061"/>
      <c r="W1321" s="1062" t="s">
        <v>374</v>
      </c>
      <c r="X1321" s="1063"/>
      <c r="Y1321" s="1063"/>
      <c r="Z1321" s="1063"/>
      <c r="AA1321" s="1063"/>
      <c r="AB1321" s="1063"/>
      <c r="AC1321" s="1063"/>
      <c r="AD1321" s="1063"/>
      <c r="AE1321" s="1063"/>
      <c r="AF1321" s="1063"/>
      <c r="AG1321" s="1063"/>
      <c r="AH1321" s="1063"/>
      <c r="AI1321" s="1063"/>
      <c r="AJ1321" s="1064"/>
      <c r="AK1321" s="677"/>
      <c r="AL1321" s="678"/>
      <c r="AM1321" s="106"/>
      <c r="AN1321" s="80"/>
    </row>
    <row r="1322" spans="3:40" s="685" customFormat="1" outlineLevel="1">
      <c r="C1322" s="97" t="str">
        <f t="shared" si="32"/>
        <v>○</v>
      </c>
      <c r="E1322" s="80"/>
      <c r="F1322" s="105"/>
      <c r="G1322" s="679"/>
      <c r="H1322" s="676"/>
      <c r="I1322" s="1059" t="s">
        <v>1085</v>
      </c>
      <c r="J1322" s="1060"/>
      <c r="K1322" s="1060"/>
      <c r="L1322" s="1060"/>
      <c r="M1322" s="1060"/>
      <c r="N1322" s="1060"/>
      <c r="O1322" s="1060"/>
      <c r="P1322" s="1060"/>
      <c r="Q1322" s="1060"/>
      <c r="R1322" s="1060"/>
      <c r="S1322" s="1060"/>
      <c r="T1322" s="1060"/>
      <c r="U1322" s="1060"/>
      <c r="V1322" s="1061"/>
      <c r="W1322" s="1062" t="s">
        <v>334</v>
      </c>
      <c r="X1322" s="1063"/>
      <c r="Y1322" s="1063"/>
      <c r="Z1322" s="1063"/>
      <c r="AA1322" s="1063"/>
      <c r="AB1322" s="1063"/>
      <c r="AC1322" s="1063"/>
      <c r="AD1322" s="1063"/>
      <c r="AE1322" s="1063"/>
      <c r="AF1322" s="1063"/>
      <c r="AG1322" s="1063"/>
      <c r="AH1322" s="1063"/>
      <c r="AI1322" s="1063"/>
      <c r="AJ1322" s="1064"/>
      <c r="AK1322" s="677"/>
      <c r="AL1322" s="678"/>
      <c r="AM1322" s="106"/>
      <c r="AN1322" s="80"/>
    </row>
    <row r="1323" spans="3:40" s="685" customFormat="1" outlineLevel="1">
      <c r="C1323" s="97" t="str">
        <f t="shared" si="32"/>
        <v>○</v>
      </c>
      <c r="E1323" s="80"/>
      <c r="F1323" s="105"/>
      <c r="G1323" s="679"/>
      <c r="H1323" s="676"/>
      <c r="I1323" s="1059"/>
      <c r="J1323" s="1060"/>
      <c r="K1323" s="1060"/>
      <c r="L1323" s="1060"/>
      <c r="M1323" s="1060"/>
      <c r="N1323" s="1060"/>
      <c r="O1323" s="1060"/>
      <c r="P1323" s="1060"/>
      <c r="Q1323" s="1060"/>
      <c r="R1323" s="1060"/>
      <c r="S1323" s="1060"/>
      <c r="T1323" s="1060"/>
      <c r="U1323" s="1060"/>
      <c r="V1323" s="1061"/>
      <c r="W1323" s="1062"/>
      <c r="X1323" s="1063"/>
      <c r="Y1323" s="1063"/>
      <c r="Z1323" s="1063"/>
      <c r="AA1323" s="1063"/>
      <c r="AB1323" s="1063"/>
      <c r="AC1323" s="1063"/>
      <c r="AD1323" s="1063"/>
      <c r="AE1323" s="1063"/>
      <c r="AF1323" s="1063"/>
      <c r="AG1323" s="1063"/>
      <c r="AH1323" s="1063"/>
      <c r="AI1323" s="1063"/>
      <c r="AJ1323" s="1064"/>
      <c r="AK1323" s="677"/>
      <c r="AL1323" s="678"/>
      <c r="AM1323" s="106"/>
      <c r="AN1323" s="80"/>
    </row>
    <row r="1324" spans="3:40" s="685" customFormat="1" outlineLevel="1">
      <c r="C1324" s="97" t="str">
        <f t="shared" si="32"/>
        <v>○</v>
      </c>
      <c r="E1324" s="80"/>
      <c r="F1324" s="105"/>
      <c r="G1324" s="679"/>
      <c r="H1324" s="676"/>
      <c r="I1324" s="1059"/>
      <c r="J1324" s="1060"/>
      <c r="K1324" s="1060"/>
      <c r="L1324" s="1060"/>
      <c r="M1324" s="1060"/>
      <c r="N1324" s="1060"/>
      <c r="O1324" s="1060"/>
      <c r="P1324" s="1060"/>
      <c r="Q1324" s="1060"/>
      <c r="R1324" s="1060"/>
      <c r="S1324" s="1060"/>
      <c r="T1324" s="1060"/>
      <c r="U1324" s="1060"/>
      <c r="V1324" s="1061"/>
      <c r="W1324" s="1062"/>
      <c r="X1324" s="1063"/>
      <c r="Y1324" s="1063"/>
      <c r="Z1324" s="1063"/>
      <c r="AA1324" s="1063"/>
      <c r="AB1324" s="1063"/>
      <c r="AC1324" s="1063"/>
      <c r="AD1324" s="1063"/>
      <c r="AE1324" s="1063"/>
      <c r="AF1324" s="1063"/>
      <c r="AG1324" s="1063"/>
      <c r="AH1324" s="1063"/>
      <c r="AI1324" s="1063"/>
      <c r="AJ1324" s="1064"/>
      <c r="AK1324" s="677"/>
      <c r="AL1324" s="678"/>
      <c r="AM1324" s="106"/>
      <c r="AN1324" s="80"/>
    </row>
    <row r="1325" spans="3:40" s="685" customFormat="1" outlineLevel="1">
      <c r="C1325" s="97" t="str">
        <f t="shared" si="32"/>
        <v>○</v>
      </c>
      <c r="E1325" s="80"/>
      <c r="F1325" s="105"/>
      <c r="G1325" s="679"/>
      <c r="H1325" s="676"/>
      <c r="I1325" s="122" t="s">
        <v>335</v>
      </c>
      <c r="J1325" s="132"/>
      <c r="K1325" s="132"/>
      <c r="L1325" s="132"/>
      <c r="M1325" s="132"/>
      <c r="N1325" s="132"/>
      <c r="O1325" s="132"/>
      <c r="P1325" s="132"/>
      <c r="Q1325" s="132"/>
      <c r="R1325" s="132"/>
      <c r="S1325" s="132"/>
      <c r="T1325" s="132"/>
      <c r="U1325" s="132"/>
      <c r="V1325" s="132"/>
      <c r="W1325" s="132"/>
      <c r="X1325" s="132"/>
      <c r="Y1325" s="132"/>
      <c r="Z1325" s="132"/>
      <c r="AA1325" s="132"/>
      <c r="AB1325" s="132"/>
      <c r="AC1325" s="132"/>
      <c r="AD1325" s="132"/>
      <c r="AE1325" s="132"/>
      <c r="AF1325" s="132"/>
      <c r="AG1325" s="132"/>
      <c r="AH1325" s="132"/>
      <c r="AI1325" s="132"/>
      <c r="AJ1325" s="132"/>
      <c r="AK1325" s="677"/>
      <c r="AL1325" s="678"/>
      <c r="AM1325" s="106"/>
      <c r="AN1325" s="80"/>
    </row>
    <row r="1326" spans="3:40" s="685" customFormat="1" outlineLevel="1">
      <c r="C1326" s="97" t="str">
        <f t="shared" si="32"/>
        <v>○</v>
      </c>
      <c r="E1326" s="80"/>
      <c r="F1326" s="105"/>
      <c r="G1326" s="679"/>
      <c r="H1326" s="676"/>
      <c r="I1326" s="122" t="s">
        <v>336</v>
      </c>
      <c r="J1326" s="132"/>
      <c r="K1326" s="132"/>
      <c r="L1326" s="132"/>
      <c r="M1326" s="132"/>
      <c r="N1326" s="132"/>
      <c r="O1326" s="132"/>
      <c r="P1326" s="132"/>
      <c r="Q1326" s="132"/>
      <c r="R1326" s="132"/>
      <c r="S1326" s="132"/>
      <c r="T1326" s="132"/>
      <c r="U1326" s="132"/>
      <c r="V1326" s="132"/>
      <c r="W1326" s="132"/>
      <c r="X1326" s="132"/>
      <c r="Y1326" s="132"/>
      <c r="Z1326" s="132"/>
      <c r="AA1326" s="132"/>
      <c r="AB1326" s="132"/>
      <c r="AC1326" s="132"/>
      <c r="AD1326" s="132"/>
      <c r="AE1326" s="132"/>
      <c r="AF1326" s="132"/>
      <c r="AG1326" s="132"/>
      <c r="AH1326" s="132"/>
      <c r="AI1326" s="132"/>
      <c r="AJ1326" s="132"/>
      <c r="AK1326" s="677"/>
      <c r="AL1326" s="678"/>
      <c r="AM1326" s="106"/>
      <c r="AN1326" s="80"/>
    </row>
    <row r="1327" spans="3:40" s="685" customFormat="1" outlineLevel="1">
      <c r="C1327" s="97" t="str">
        <f t="shared" si="32"/>
        <v>○</v>
      </c>
      <c r="E1327" s="80"/>
      <c r="F1327" s="105"/>
      <c r="G1327" s="679"/>
      <c r="H1327" s="680"/>
      <c r="I1327" s="133" t="s">
        <v>1152</v>
      </c>
      <c r="J1327" s="134"/>
      <c r="K1327" s="134"/>
      <c r="L1327" s="134"/>
      <c r="M1327" s="134"/>
      <c r="N1327" s="134"/>
      <c r="O1327" s="134"/>
      <c r="P1327" s="134"/>
      <c r="Q1327" s="134"/>
      <c r="R1327" s="134"/>
      <c r="S1327" s="134"/>
      <c r="T1327" s="134"/>
      <c r="U1327" s="134"/>
      <c r="V1327" s="134"/>
      <c r="W1327" s="134"/>
      <c r="X1327" s="134"/>
      <c r="Y1327" s="134"/>
      <c r="Z1327" s="134"/>
      <c r="AA1327" s="134"/>
      <c r="AB1327" s="134"/>
      <c r="AC1327" s="134"/>
      <c r="AD1327" s="134"/>
      <c r="AE1327" s="134"/>
      <c r="AF1327" s="134"/>
      <c r="AG1327" s="134"/>
      <c r="AH1327" s="134"/>
      <c r="AI1327" s="134"/>
      <c r="AJ1327" s="134"/>
      <c r="AK1327" s="681"/>
      <c r="AL1327" s="682"/>
      <c r="AM1327" s="106"/>
      <c r="AN1327" s="80"/>
    </row>
    <row r="1328" spans="3:40" s="685" customFormat="1" outlineLevel="1">
      <c r="C1328" s="97" t="str">
        <f t="shared" si="32"/>
        <v>○</v>
      </c>
      <c r="E1328" s="80"/>
      <c r="F1328" s="105"/>
      <c r="G1328" s="679"/>
      <c r="H1328" s="679"/>
      <c r="I1328" s="684"/>
      <c r="J1328" s="684"/>
      <c r="K1328" s="684"/>
      <c r="L1328" s="684"/>
      <c r="M1328" s="684"/>
      <c r="N1328" s="684"/>
      <c r="O1328" s="684"/>
      <c r="P1328" s="684"/>
      <c r="Q1328" s="684"/>
      <c r="R1328" s="684"/>
      <c r="S1328" s="684"/>
      <c r="T1328" s="684"/>
      <c r="U1328" s="684"/>
      <c r="V1328" s="684"/>
      <c r="W1328" s="684"/>
      <c r="X1328" s="684"/>
      <c r="Y1328" s="684"/>
      <c r="Z1328" s="684"/>
      <c r="AA1328" s="684"/>
      <c r="AB1328" s="684"/>
      <c r="AC1328" s="684"/>
      <c r="AD1328" s="684"/>
      <c r="AE1328" s="684"/>
      <c r="AF1328" s="684"/>
      <c r="AG1328" s="684"/>
      <c r="AH1328" s="684"/>
      <c r="AI1328" s="684"/>
      <c r="AJ1328" s="684"/>
      <c r="AK1328" s="684"/>
      <c r="AL1328" s="684"/>
      <c r="AM1328" s="106"/>
      <c r="AN1328" s="80"/>
    </row>
    <row r="1329" spans="3:40" s="685" customFormat="1" outlineLevel="1">
      <c r="C1329" s="97" t="str">
        <f t="shared" si="32"/>
        <v>○</v>
      </c>
      <c r="E1329" s="80"/>
      <c r="F1329" s="105"/>
      <c r="G1329" s="33" t="s">
        <v>304</v>
      </c>
      <c r="H1329" s="679"/>
      <c r="I1329" s="684"/>
      <c r="J1329" s="684"/>
      <c r="K1329" s="684"/>
      <c r="L1329" s="684"/>
      <c r="M1329" s="684"/>
      <c r="N1329" s="684"/>
      <c r="O1329" s="684"/>
      <c r="P1329" s="684"/>
      <c r="Q1329" s="684"/>
      <c r="R1329" s="684"/>
      <c r="S1329" s="684"/>
      <c r="T1329" s="684"/>
      <c r="U1329" s="684"/>
      <c r="V1329" s="684"/>
      <c r="W1329" s="684"/>
      <c r="X1329" s="684"/>
      <c r="Y1329" s="684"/>
      <c r="Z1329" s="684"/>
      <c r="AA1329" s="684"/>
      <c r="AB1329" s="684"/>
      <c r="AC1329" s="684"/>
      <c r="AD1329" s="684"/>
      <c r="AE1329" s="684"/>
      <c r="AF1329" s="684"/>
      <c r="AG1329" s="684"/>
      <c r="AH1329" s="684"/>
      <c r="AI1329" s="684"/>
      <c r="AJ1329" s="684"/>
      <c r="AK1329" s="684"/>
      <c r="AL1329" s="684"/>
      <c r="AM1329" s="106"/>
      <c r="AN1329" s="80"/>
    </row>
    <row r="1330" spans="3:40" s="685" customFormat="1" ht="13.5" customHeight="1" outlineLevel="1">
      <c r="C1330" s="97" t="str">
        <f t="shared" si="32"/>
        <v>○</v>
      </c>
      <c r="E1330" s="80"/>
      <c r="F1330" s="105"/>
      <c r="G1330" s="679"/>
      <c r="H1330" s="1017" t="s">
        <v>1248</v>
      </c>
      <c r="I1330" s="1018"/>
      <c r="J1330" s="1018"/>
      <c r="K1330" s="1018"/>
      <c r="L1330" s="1018"/>
      <c r="M1330" s="1018"/>
      <c r="N1330" s="1018"/>
      <c r="O1330" s="1018"/>
      <c r="P1330" s="1018"/>
      <c r="Q1330" s="1018"/>
      <c r="R1330" s="1018"/>
      <c r="S1330" s="1018"/>
      <c r="T1330" s="1018"/>
      <c r="U1330" s="1018"/>
      <c r="V1330" s="1018"/>
      <c r="W1330" s="1018"/>
      <c r="X1330" s="1018"/>
      <c r="Y1330" s="1018"/>
      <c r="Z1330" s="1018"/>
      <c r="AA1330" s="1018"/>
      <c r="AB1330" s="1018"/>
      <c r="AC1330" s="1018"/>
      <c r="AD1330" s="1018"/>
      <c r="AE1330" s="1018"/>
      <c r="AF1330" s="1018"/>
      <c r="AG1330" s="1018"/>
      <c r="AH1330" s="1018"/>
      <c r="AI1330" s="1018"/>
      <c r="AJ1330" s="1018"/>
      <c r="AK1330" s="1018"/>
      <c r="AL1330" s="1019"/>
      <c r="AM1330" s="106"/>
      <c r="AN1330" s="80"/>
    </row>
    <row r="1331" spans="3:40" s="685" customFormat="1" outlineLevel="1">
      <c r="C1331" s="97" t="str">
        <f t="shared" si="32"/>
        <v>○</v>
      </c>
      <c r="E1331" s="80"/>
      <c r="F1331" s="105"/>
      <c r="G1331" s="679"/>
      <c r="H1331" s="1020"/>
      <c r="I1331" s="1021"/>
      <c r="J1331" s="1021"/>
      <c r="K1331" s="1021"/>
      <c r="L1331" s="1021"/>
      <c r="M1331" s="1021"/>
      <c r="N1331" s="1021"/>
      <c r="O1331" s="1021"/>
      <c r="P1331" s="1021"/>
      <c r="Q1331" s="1021"/>
      <c r="R1331" s="1021"/>
      <c r="S1331" s="1021"/>
      <c r="T1331" s="1021"/>
      <c r="U1331" s="1021"/>
      <c r="V1331" s="1021"/>
      <c r="W1331" s="1021"/>
      <c r="X1331" s="1021"/>
      <c r="Y1331" s="1021"/>
      <c r="Z1331" s="1021"/>
      <c r="AA1331" s="1021"/>
      <c r="AB1331" s="1021"/>
      <c r="AC1331" s="1021"/>
      <c r="AD1331" s="1021"/>
      <c r="AE1331" s="1021"/>
      <c r="AF1331" s="1021"/>
      <c r="AG1331" s="1021"/>
      <c r="AH1331" s="1021"/>
      <c r="AI1331" s="1021"/>
      <c r="AJ1331" s="1021"/>
      <c r="AK1331" s="1021"/>
      <c r="AL1331" s="1022"/>
      <c r="AM1331" s="106"/>
      <c r="AN1331" s="80"/>
    </row>
    <row r="1332" spans="3:40" s="685" customFormat="1" outlineLevel="1">
      <c r="C1332" s="97" t="str">
        <f t="shared" si="32"/>
        <v>○</v>
      </c>
      <c r="E1332" s="80"/>
      <c r="F1332" s="105"/>
      <c r="G1332" s="679"/>
      <c r="H1332" s="1020"/>
      <c r="I1332" s="1021"/>
      <c r="J1332" s="1021"/>
      <c r="K1332" s="1021"/>
      <c r="L1332" s="1021"/>
      <c r="M1332" s="1021"/>
      <c r="N1332" s="1021"/>
      <c r="O1332" s="1021"/>
      <c r="P1332" s="1021"/>
      <c r="Q1332" s="1021"/>
      <c r="R1332" s="1021"/>
      <c r="S1332" s="1021"/>
      <c r="T1332" s="1021"/>
      <c r="U1332" s="1021"/>
      <c r="V1332" s="1021"/>
      <c r="W1332" s="1021"/>
      <c r="X1332" s="1021"/>
      <c r="Y1332" s="1021"/>
      <c r="Z1332" s="1021"/>
      <c r="AA1332" s="1021"/>
      <c r="AB1332" s="1021"/>
      <c r="AC1332" s="1021"/>
      <c r="AD1332" s="1021"/>
      <c r="AE1332" s="1021"/>
      <c r="AF1332" s="1021"/>
      <c r="AG1332" s="1021"/>
      <c r="AH1332" s="1021"/>
      <c r="AI1332" s="1021"/>
      <c r="AJ1332" s="1021"/>
      <c r="AK1332" s="1021"/>
      <c r="AL1332" s="1022"/>
      <c r="AM1332" s="106"/>
      <c r="AN1332" s="80"/>
    </row>
    <row r="1333" spans="3:40" s="685" customFormat="1" outlineLevel="1">
      <c r="C1333" s="97" t="str">
        <f t="shared" si="32"/>
        <v>○</v>
      </c>
      <c r="E1333" s="80"/>
      <c r="F1333" s="105"/>
      <c r="G1333" s="679"/>
      <c r="H1333" s="1020"/>
      <c r="I1333" s="1021"/>
      <c r="J1333" s="1021"/>
      <c r="K1333" s="1021"/>
      <c r="L1333" s="1021"/>
      <c r="M1333" s="1021"/>
      <c r="N1333" s="1021"/>
      <c r="O1333" s="1021"/>
      <c r="P1333" s="1021"/>
      <c r="Q1333" s="1021"/>
      <c r="R1333" s="1021"/>
      <c r="S1333" s="1021"/>
      <c r="T1333" s="1021"/>
      <c r="U1333" s="1021"/>
      <c r="V1333" s="1021"/>
      <c r="W1333" s="1021"/>
      <c r="X1333" s="1021"/>
      <c r="Y1333" s="1021"/>
      <c r="Z1333" s="1021"/>
      <c r="AA1333" s="1021"/>
      <c r="AB1333" s="1021"/>
      <c r="AC1333" s="1021"/>
      <c r="AD1333" s="1021"/>
      <c r="AE1333" s="1021"/>
      <c r="AF1333" s="1021"/>
      <c r="AG1333" s="1021"/>
      <c r="AH1333" s="1021"/>
      <c r="AI1333" s="1021"/>
      <c r="AJ1333" s="1021"/>
      <c r="AK1333" s="1021"/>
      <c r="AL1333" s="1022"/>
      <c r="AM1333" s="106"/>
      <c r="AN1333" s="80"/>
    </row>
    <row r="1334" spans="3:40" s="685" customFormat="1" outlineLevel="1">
      <c r="C1334" s="97" t="str">
        <f t="shared" si="32"/>
        <v>○</v>
      </c>
      <c r="E1334" s="80"/>
      <c r="F1334" s="105"/>
      <c r="G1334" s="679"/>
      <c r="H1334" s="1020"/>
      <c r="I1334" s="1021"/>
      <c r="J1334" s="1021"/>
      <c r="K1334" s="1021"/>
      <c r="L1334" s="1021"/>
      <c r="M1334" s="1021"/>
      <c r="N1334" s="1021"/>
      <c r="O1334" s="1021"/>
      <c r="P1334" s="1021"/>
      <c r="Q1334" s="1021"/>
      <c r="R1334" s="1021"/>
      <c r="S1334" s="1021"/>
      <c r="T1334" s="1021"/>
      <c r="U1334" s="1021"/>
      <c r="V1334" s="1021"/>
      <c r="W1334" s="1021"/>
      <c r="X1334" s="1021"/>
      <c r="Y1334" s="1021"/>
      <c r="Z1334" s="1021"/>
      <c r="AA1334" s="1021"/>
      <c r="AB1334" s="1021"/>
      <c r="AC1334" s="1021"/>
      <c r="AD1334" s="1021"/>
      <c r="AE1334" s="1021"/>
      <c r="AF1334" s="1021"/>
      <c r="AG1334" s="1021"/>
      <c r="AH1334" s="1021"/>
      <c r="AI1334" s="1021"/>
      <c r="AJ1334" s="1021"/>
      <c r="AK1334" s="1021"/>
      <c r="AL1334" s="1022"/>
      <c r="AM1334" s="106"/>
      <c r="AN1334" s="80"/>
    </row>
    <row r="1335" spans="3:40" s="685" customFormat="1" outlineLevel="1">
      <c r="C1335" s="97" t="str">
        <f t="shared" si="32"/>
        <v>○</v>
      </c>
      <c r="E1335" s="80"/>
      <c r="F1335" s="105"/>
      <c r="G1335" s="679"/>
      <c r="H1335" s="1020"/>
      <c r="I1335" s="1021"/>
      <c r="J1335" s="1021"/>
      <c r="K1335" s="1021"/>
      <c r="L1335" s="1021"/>
      <c r="M1335" s="1021"/>
      <c r="N1335" s="1021"/>
      <c r="O1335" s="1021"/>
      <c r="P1335" s="1021"/>
      <c r="Q1335" s="1021"/>
      <c r="R1335" s="1021"/>
      <c r="S1335" s="1021"/>
      <c r="T1335" s="1021"/>
      <c r="U1335" s="1021"/>
      <c r="V1335" s="1021"/>
      <c r="W1335" s="1021"/>
      <c r="X1335" s="1021"/>
      <c r="Y1335" s="1021"/>
      <c r="Z1335" s="1021"/>
      <c r="AA1335" s="1021"/>
      <c r="AB1335" s="1021"/>
      <c r="AC1335" s="1021"/>
      <c r="AD1335" s="1021"/>
      <c r="AE1335" s="1021"/>
      <c r="AF1335" s="1021"/>
      <c r="AG1335" s="1021"/>
      <c r="AH1335" s="1021"/>
      <c r="AI1335" s="1021"/>
      <c r="AJ1335" s="1021"/>
      <c r="AK1335" s="1021"/>
      <c r="AL1335" s="1022"/>
      <c r="AM1335" s="106"/>
      <c r="AN1335" s="80"/>
    </row>
    <row r="1336" spans="3:40" s="685" customFormat="1" outlineLevel="1">
      <c r="C1336" s="97" t="str">
        <f t="shared" si="32"/>
        <v>○</v>
      </c>
      <c r="E1336" s="80"/>
      <c r="F1336" s="105"/>
      <c r="G1336" s="679"/>
      <c r="H1336" s="1020"/>
      <c r="I1336" s="1021"/>
      <c r="J1336" s="1021"/>
      <c r="K1336" s="1021"/>
      <c r="L1336" s="1021"/>
      <c r="M1336" s="1021"/>
      <c r="N1336" s="1021"/>
      <c r="O1336" s="1021"/>
      <c r="P1336" s="1021"/>
      <c r="Q1336" s="1021"/>
      <c r="R1336" s="1021"/>
      <c r="S1336" s="1021"/>
      <c r="T1336" s="1021"/>
      <c r="U1336" s="1021"/>
      <c r="V1336" s="1021"/>
      <c r="W1336" s="1021"/>
      <c r="X1336" s="1021"/>
      <c r="Y1336" s="1021"/>
      <c r="Z1336" s="1021"/>
      <c r="AA1336" s="1021"/>
      <c r="AB1336" s="1021"/>
      <c r="AC1336" s="1021"/>
      <c r="AD1336" s="1021"/>
      <c r="AE1336" s="1021"/>
      <c r="AF1336" s="1021"/>
      <c r="AG1336" s="1021"/>
      <c r="AH1336" s="1021"/>
      <c r="AI1336" s="1021"/>
      <c r="AJ1336" s="1021"/>
      <c r="AK1336" s="1021"/>
      <c r="AL1336" s="1022"/>
      <c r="AM1336" s="106"/>
      <c r="AN1336" s="80"/>
    </row>
    <row r="1337" spans="3:40" s="685" customFormat="1" outlineLevel="1">
      <c r="C1337" s="97" t="str">
        <f t="shared" si="32"/>
        <v>○</v>
      </c>
      <c r="E1337" s="80"/>
      <c r="F1337" s="105"/>
      <c r="G1337" s="679"/>
      <c r="H1337" s="1020"/>
      <c r="I1337" s="1021"/>
      <c r="J1337" s="1021"/>
      <c r="K1337" s="1021"/>
      <c r="L1337" s="1021"/>
      <c r="M1337" s="1021"/>
      <c r="N1337" s="1021"/>
      <c r="O1337" s="1021"/>
      <c r="P1337" s="1021"/>
      <c r="Q1337" s="1021"/>
      <c r="R1337" s="1021"/>
      <c r="S1337" s="1021"/>
      <c r="T1337" s="1021"/>
      <c r="U1337" s="1021"/>
      <c r="V1337" s="1021"/>
      <c r="W1337" s="1021"/>
      <c r="X1337" s="1021"/>
      <c r="Y1337" s="1021"/>
      <c r="Z1337" s="1021"/>
      <c r="AA1337" s="1021"/>
      <c r="AB1337" s="1021"/>
      <c r="AC1337" s="1021"/>
      <c r="AD1337" s="1021"/>
      <c r="AE1337" s="1021"/>
      <c r="AF1337" s="1021"/>
      <c r="AG1337" s="1021"/>
      <c r="AH1337" s="1021"/>
      <c r="AI1337" s="1021"/>
      <c r="AJ1337" s="1021"/>
      <c r="AK1337" s="1021"/>
      <c r="AL1337" s="1022"/>
      <c r="AM1337" s="106"/>
      <c r="AN1337" s="80"/>
    </row>
    <row r="1338" spans="3:40" s="685" customFormat="1" outlineLevel="1">
      <c r="C1338" s="97" t="str">
        <f t="shared" si="32"/>
        <v>○</v>
      </c>
      <c r="E1338" s="80"/>
      <c r="F1338" s="105"/>
      <c r="G1338" s="679"/>
      <c r="H1338" s="1020"/>
      <c r="I1338" s="1021"/>
      <c r="J1338" s="1021"/>
      <c r="K1338" s="1021"/>
      <c r="L1338" s="1021"/>
      <c r="M1338" s="1021"/>
      <c r="N1338" s="1021"/>
      <c r="O1338" s="1021"/>
      <c r="P1338" s="1021"/>
      <c r="Q1338" s="1021"/>
      <c r="R1338" s="1021"/>
      <c r="S1338" s="1021"/>
      <c r="T1338" s="1021"/>
      <c r="U1338" s="1021"/>
      <c r="V1338" s="1021"/>
      <c r="W1338" s="1021"/>
      <c r="X1338" s="1021"/>
      <c r="Y1338" s="1021"/>
      <c r="Z1338" s="1021"/>
      <c r="AA1338" s="1021"/>
      <c r="AB1338" s="1021"/>
      <c r="AC1338" s="1021"/>
      <c r="AD1338" s="1021"/>
      <c r="AE1338" s="1021"/>
      <c r="AF1338" s="1021"/>
      <c r="AG1338" s="1021"/>
      <c r="AH1338" s="1021"/>
      <c r="AI1338" s="1021"/>
      <c r="AJ1338" s="1021"/>
      <c r="AK1338" s="1021"/>
      <c r="AL1338" s="1022"/>
      <c r="AM1338" s="106"/>
      <c r="AN1338" s="80"/>
    </row>
    <row r="1339" spans="3:40" s="685" customFormat="1" outlineLevel="1">
      <c r="C1339" s="97" t="str">
        <f t="shared" si="32"/>
        <v>○</v>
      </c>
      <c r="E1339" s="80"/>
      <c r="F1339" s="105"/>
      <c r="G1339" s="679"/>
      <c r="H1339" s="1020"/>
      <c r="I1339" s="1021"/>
      <c r="J1339" s="1021"/>
      <c r="K1339" s="1021"/>
      <c r="L1339" s="1021"/>
      <c r="M1339" s="1021"/>
      <c r="N1339" s="1021"/>
      <c r="O1339" s="1021"/>
      <c r="P1339" s="1021"/>
      <c r="Q1339" s="1021"/>
      <c r="R1339" s="1021"/>
      <c r="S1339" s="1021"/>
      <c r="T1339" s="1021"/>
      <c r="U1339" s="1021"/>
      <c r="V1339" s="1021"/>
      <c r="W1339" s="1021"/>
      <c r="X1339" s="1021"/>
      <c r="Y1339" s="1021"/>
      <c r="Z1339" s="1021"/>
      <c r="AA1339" s="1021"/>
      <c r="AB1339" s="1021"/>
      <c r="AC1339" s="1021"/>
      <c r="AD1339" s="1021"/>
      <c r="AE1339" s="1021"/>
      <c r="AF1339" s="1021"/>
      <c r="AG1339" s="1021"/>
      <c r="AH1339" s="1021"/>
      <c r="AI1339" s="1021"/>
      <c r="AJ1339" s="1021"/>
      <c r="AK1339" s="1021"/>
      <c r="AL1339" s="1022"/>
      <c r="AM1339" s="106"/>
      <c r="AN1339" s="80"/>
    </row>
    <row r="1340" spans="3:40" s="685" customFormat="1" outlineLevel="1">
      <c r="C1340" s="97" t="str">
        <f t="shared" si="32"/>
        <v>○</v>
      </c>
      <c r="E1340" s="80"/>
      <c r="F1340" s="105"/>
      <c r="G1340" s="679"/>
      <c r="H1340" s="1023"/>
      <c r="I1340" s="1024"/>
      <c r="J1340" s="1024"/>
      <c r="K1340" s="1024"/>
      <c r="L1340" s="1024"/>
      <c r="M1340" s="1024"/>
      <c r="N1340" s="1024"/>
      <c r="O1340" s="1024"/>
      <c r="P1340" s="1024"/>
      <c r="Q1340" s="1024"/>
      <c r="R1340" s="1024"/>
      <c r="S1340" s="1024"/>
      <c r="T1340" s="1024"/>
      <c r="U1340" s="1024"/>
      <c r="V1340" s="1024"/>
      <c r="W1340" s="1024"/>
      <c r="X1340" s="1024"/>
      <c r="Y1340" s="1024"/>
      <c r="Z1340" s="1024"/>
      <c r="AA1340" s="1024"/>
      <c r="AB1340" s="1024"/>
      <c r="AC1340" s="1024"/>
      <c r="AD1340" s="1024"/>
      <c r="AE1340" s="1024"/>
      <c r="AF1340" s="1024"/>
      <c r="AG1340" s="1024"/>
      <c r="AH1340" s="1024"/>
      <c r="AI1340" s="1024"/>
      <c r="AJ1340" s="1024"/>
      <c r="AK1340" s="1024"/>
      <c r="AL1340" s="1025"/>
      <c r="AM1340" s="106"/>
      <c r="AN1340" s="80"/>
    </row>
    <row r="1341" spans="3:40" s="685" customFormat="1" outlineLevel="1">
      <c r="C1341" s="97" t="str">
        <f t="shared" si="32"/>
        <v>○</v>
      </c>
      <c r="E1341" s="80"/>
      <c r="F1341" s="105"/>
      <c r="G1341" s="679"/>
      <c r="H1341" s="677"/>
      <c r="I1341" s="677"/>
      <c r="J1341" s="677"/>
      <c r="K1341" s="677"/>
      <c r="L1341" s="677"/>
      <c r="M1341" s="677"/>
      <c r="N1341" s="677"/>
      <c r="O1341" s="677"/>
      <c r="P1341" s="677"/>
      <c r="Q1341" s="677"/>
      <c r="R1341" s="677"/>
      <c r="S1341" s="677"/>
      <c r="T1341" s="677"/>
      <c r="U1341" s="677"/>
      <c r="V1341" s="677"/>
      <c r="W1341" s="677"/>
      <c r="X1341" s="677"/>
      <c r="Y1341" s="677"/>
      <c r="Z1341" s="677"/>
      <c r="AA1341" s="677"/>
      <c r="AB1341" s="677"/>
      <c r="AC1341" s="677"/>
      <c r="AD1341" s="677"/>
      <c r="AE1341" s="677"/>
      <c r="AF1341" s="677"/>
      <c r="AG1341" s="677"/>
      <c r="AH1341" s="677"/>
      <c r="AI1341" s="677"/>
      <c r="AJ1341" s="677"/>
      <c r="AK1341" s="677"/>
      <c r="AL1341" s="677"/>
      <c r="AM1341" s="106"/>
      <c r="AN1341" s="80"/>
    </row>
    <row r="1342" spans="3:40" s="685" customFormat="1" outlineLevel="1">
      <c r="C1342" s="97" t="str">
        <f t="shared" si="32"/>
        <v>○</v>
      </c>
      <c r="E1342" s="80"/>
      <c r="F1342" s="105"/>
      <c r="G1342" s="679"/>
      <c r="H1342" s="677"/>
      <c r="I1342" s="677"/>
      <c r="J1342" s="677"/>
      <c r="K1342" s="677"/>
      <c r="L1342" s="677"/>
      <c r="M1342" s="677"/>
      <c r="N1342" s="677"/>
      <c r="O1342" s="677"/>
      <c r="P1342" s="677"/>
      <c r="Q1342" s="677"/>
      <c r="R1342" s="677"/>
      <c r="S1342" s="677"/>
      <c r="T1342" s="677"/>
      <c r="U1342" s="677"/>
      <c r="V1342" s="677"/>
      <c r="W1342" s="677"/>
      <c r="X1342" s="677"/>
      <c r="Y1342" s="677"/>
      <c r="Z1342" s="677"/>
      <c r="AA1342" s="677"/>
      <c r="AB1342" s="677"/>
      <c r="AC1342" s="677"/>
      <c r="AD1342" s="677"/>
      <c r="AE1342" s="677"/>
      <c r="AF1342" s="677"/>
      <c r="AG1342" s="677"/>
      <c r="AH1342" s="677"/>
      <c r="AI1342" s="677"/>
      <c r="AJ1342" s="677"/>
      <c r="AK1342" s="677"/>
      <c r="AL1342" s="677"/>
      <c r="AM1342" s="106"/>
      <c r="AN1342" s="80"/>
    </row>
    <row r="1343" spans="3:40" s="685" customFormat="1" outlineLevel="1">
      <c r="C1343" s="97" t="str">
        <f t="shared" si="32"/>
        <v>○</v>
      </c>
      <c r="E1343" s="80"/>
      <c r="F1343" s="107"/>
      <c r="G1343" s="108"/>
      <c r="H1343" s="108"/>
      <c r="I1343" s="108"/>
      <c r="J1343" s="108"/>
      <c r="K1343" s="108"/>
      <c r="L1343" s="108"/>
      <c r="M1343" s="108"/>
      <c r="N1343" s="108"/>
      <c r="O1343" s="108"/>
      <c r="P1343" s="108"/>
      <c r="Q1343" s="108"/>
      <c r="R1343" s="108"/>
      <c r="S1343" s="108"/>
      <c r="T1343" s="108"/>
      <c r="U1343" s="108"/>
      <c r="V1343" s="108"/>
      <c r="W1343" s="108"/>
      <c r="X1343" s="108"/>
      <c r="Y1343" s="108"/>
      <c r="Z1343" s="108"/>
      <c r="AA1343" s="108"/>
      <c r="AB1343" s="108"/>
      <c r="AC1343" s="108"/>
      <c r="AD1343" s="108"/>
      <c r="AE1343" s="108"/>
      <c r="AF1343" s="108"/>
      <c r="AG1343" s="108"/>
      <c r="AH1343" s="108"/>
      <c r="AI1343" s="108"/>
      <c r="AJ1343" s="108"/>
      <c r="AK1343" s="108"/>
      <c r="AL1343" s="108"/>
      <c r="AM1343" s="109"/>
      <c r="AN1343" s="80"/>
    </row>
    <row r="1344" spans="3:40" s="685" customFormat="1" outlineLevel="1">
      <c r="C1344" s="97" t="str">
        <f t="shared" si="32"/>
        <v>○</v>
      </c>
      <c r="E1344" s="80"/>
      <c r="F1344" s="80"/>
      <c r="G1344" s="80"/>
      <c r="H1344" s="80"/>
      <c r="I1344" s="80"/>
      <c r="J1344" s="80"/>
      <c r="K1344" s="80"/>
      <c r="L1344" s="80"/>
      <c r="M1344" s="80"/>
      <c r="N1344" s="80"/>
      <c r="O1344" s="80"/>
      <c r="P1344" s="80"/>
      <c r="Q1344" s="80"/>
      <c r="R1344" s="80"/>
      <c r="S1344" s="80"/>
      <c r="T1344" s="80"/>
      <c r="U1344" s="80"/>
      <c r="V1344" s="80"/>
      <c r="W1344" s="80"/>
      <c r="X1344" s="80"/>
      <c r="Y1344" s="80"/>
      <c r="Z1344" s="80"/>
      <c r="AA1344" s="80"/>
      <c r="AB1344" s="80"/>
      <c r="AC1344" s="80"/>
      <c r="AD1344" s="80"/>
      <c r="AE1344" s="80"/>
      <c r="AF1344" s="80"/>
      <c r="AG1344" s="80"/>
      <c r="AH1344" s="80"/>
      <c r="AI1344" s="80"/>
      <c r="AJ1344" s="80"/>
      <c r="AK1344" s="80"/>
      <c r="AL1344" s="80"/>
      <c r="AM1344" s="80"/>
      <c r="AN1344" s="80"/>
    </row>
    <row r="1345" spans="3:44" s="685" customFormat="1" outlineLevel="1">
      <c r="C1345" s="97" t="str">
        <f t="shared" si="32"/>
        <v>○</v>
      </c>
    </row>
    <row r="1346" spans="3:44" s="685" customFormat="1" outlineLevel="1">
      <c r="C1346" s="97" t="str">
        <f t="shared" si="32"/>
        <v>○</v>
      </c>
    </row>
    <row r="1347" spans="3:44" s="685" customFormat="1" outlineLevel="1">
      <c r="C1347" s="97" t="str">
        <f t="shared" si="32"/>
        <v>○</v>
      </c>
    </row>
    <row r="1348" spans="3:44" s="685" customFormat="1" outlineLevel="1">
      <c r="C1348" s="97" t="str">
        <f t="shared" si="32"/>
        <v>○</v>
      </c>
    </row>
    <row r="1349" spans="3:44" s="685" customFormat="1" outlineLevel="1">
      <c r="C1349" s="97" t="str">
        <f t="shared" si="32"/>
        <v>○</v>
      </c>
    </row>
    <row r="1350" spans="3:44" s="685" customFormat="1" outlineLevel="1">
      <c r="C1350" s="97" t="str">
        <f t="shared" si="32"/>
        <v>○</v>
      </c>
    </row>
    <row r="1351" spans="3:44" s="685" customFormat="1" ht="14.25" outlineLevel="1" thickBot="1">
      <c r="C1351" s="97" t="str">
        <f t="shared" si="32"/>
        <v>○</v>
      </c>
    </row>
    <row r="1352" spans="3:44" ht="14.25" outlineLevel="1" thickBot="1">
      <c r="C1352" s="96" t="str">
        <f>IF(①入力票!$C$15="WTO型","－","○")</f>
        <v>○</v>
      </c>
      <c r="E1352" s="80"/>
      <c r="F1352" s="80"/>
      <c r="G1352" s="80"/>
      <c r="H1352" s="80"/>
      <c r="I1352" s="80"/>
      <c r="J1352" s="80"/>
      <c r="K1352" s="80"/>
      <c r="L1352" s="80"/>
      <c r="M1352" s="80"/>
      <c r="N1352" s="80"/>
      <c r="O1352" s="80"/>
      <c r="P1352" s="80"/>
      <c r="Q1352" s="80"/>
      <c r="R1352" s="80"/>
      <c r="S1352" s="80"/>
      <c r="T1352" s="80"/>
      <c r="U1352" s="80"/>
      <c r="V1352" s="80"/>
      <c r="W1352" s="80"/>
      <c r="X1352" s="80"/>
      <c r="Y1352" s="80"/>
      <c r="Z1352" s="80"/>
      <c r="AA1352" s="80"/>
      <c r="AB1352" s="80"/>
      <c r="AC1352" s="80"/>
      <c r="AD1352" s="80"/>
      <c r="AE1352" s="80"/>
      <c r="AF1352" s="80"/>
      <c r="AG1352" s="80"/>
      <c r="AH1352" s="80"/>
      <c r="AI1352" s="80"/>
      <c r="AJ1352" s="80"/>
      <c r="AK1352" s="80"/>
      <c r="AL1352" s="80"/>
      <c r="AM1352" s="80"/>
      <c r="AN1352" s="80"/>
      <c r="AR1352" t="s">
        <v>225</v>
      </c>
    </row>
    <row r="1353" spans="3:44" outlineLevel="1">
      <c r="C1353" s="97" t="str">
        <f t="shared" ref="C1353:C1384" si="33">C$1352</f>
        <v>○</v>
      </c>
      <c r="E1353" s="80"/>
      <c r="F1353" s="80"/>
      <c r="G1353" s="80"/>
      <c r="H1353" s="80"/>
      <c r="I1353" s="80"/>
      <c r="J1353" s="80"/>
      <c r="K1353" s="80"/>
      <c r="L1353" s="80"/>
      <c r="M1353" s="80"/>
      <c r="N1353" s="80"/>
      <c r="O1353" s="80"/>
      <c r="P1353" s="80"/>
      <c r="Q1353" s="80"/>
      <c r="R1353" s="80"/>
      <c r="S1353" s="80"/>
      <c r="T1353" s="80"/>
      <c r="U1353" s="80"/>
      <c r="V1353" s="80"/>
      <c r="W1353" s="80"/>
      <c r="X1353" s="80"/>
      <c r="Y1353" s="80"/>
      <c r="Z1353" s="80"/>
      <c r="AA1353" s="80"/>
      <c r="AB1353" s="80"/>
      <c r="AC1353" s="80"/>
      <c r="AD1353" s="80"/>
      <c r="AE1353" s="80"/>
      <c r="AF1353" s="80"/>
      <c r="AG1353" s="80"/>
      <c r="AH1353" s="80"/>
      <c r="AI1353" s="80"/>
      <c r="AJ1353" s="80"/>
      <c r="AK1353" s="80"/>
      <c r="AL1353" s="80"/>
      <c r="AM1353" s="80"/>
      <c r="AN1353" s="99" t="s">
        <v>461</v>
      </c>
    </row>
    <row r="1354" spans="3:44" outlineLevel="1">
      <c r="C1354" s="97" t="str">
        <f t="shared" si="33"/>
        <v>○</v>
      </c>
      <c r="E1354" s="80"/>
      <c r="F1354" s="1029" t="s">
        <v>55</v>
      </c>
      <c r="G1354" s="1030"/>
      <c r="H1354" s="1030"/>
      <c r="I1354" s="1030"/>
      <c r="J1354" s="1030" t="str">
        <f>P47</f>
        <v>⑩</v>
      </c>
      <c r="K1354" s="1031"/>
      <c r="L1354" s="1032" t="s">
        <v>460</v>
      </c>
      <c r="M1354" s="1032"/>
      <c r="N1354" s="1032"/>
      <c r="O1354" s="1032"/>
      <c r="P1354" s="1032"/>
      <c r="Q1354" s="1032"/>
      <c r="R1354" s="1032"/>
      <c r="S1354" s="1032"/>
      <c r="T1354" s="1032"/>
      <c r="U1354" s="1032"/>
      <c r="V1354" s="1032"/>
      <c r="W1354" s="1032"/>
      <c r="X1354" s="1032"/>
      <c r="Y1354" s="1032"/>
      <c r="Z1354" s="1032"/>
      <c r="AA1354" s="1032"/>
      <c r="AB1354" s="1032"/>
      <c r="AC1354" s="1032"/>
      <c r="AD1354" s="1032"/>
      <c r="AE1354" s="1032"/>
      <c r="AF1354" s="1032"/>
      <c r="AG1354" s="1032"/>
      <c r="AH1354" s="1032"/>
      <c r="AI1354" s="1032"/>
      <c r="AJ1354" s="1032"/>
      <c r="AK1354" s="1032"/>
      <c r="AL1354" s="1032"/>
      <c r="AM1354" s="1032"/>
      <c r="AN1354" s="80"/>
      <c r="AR1354" t="s">
        <v>467</v>
      </c>
    </row>
    <row r="1355" spans="3:44" outlineLevel="1">
      <c r="C1355" s="97" t="str">
        <f t="shared" si="33"/>
        <v>○</v>
      </c>
      <c r="E1355" s="80"/>
      <c r="F1355" s="100"/>
      <c r="G1355" s="100"/>
      <c r="H1355" s="100"/>
      <c r="I1355" s="100"/>
      <c r="J1355" s="100"/>
      <c r="K1355" s="100"/>
      <c r="L1355" s="1033" t="s">
        <v>457</v>
      </c>
      <c r="M1355" s="1033"/>
      <c r="N1355" s="1033"/>
      <c r="O1355" s="1033"/>
      <c r="P1355" s="1033"/>
      <c r="Q1355" s="1033"/>
      <c r="R1355" s="1033"/>
      <c r="S1355" s="1033"/>
      <c r="T1355" s="1033"/>
      <c r="U1355" s="1033"/>
      <c r="V1355" s="1033"/>
      <c r="W1355" s="1033"/>
      <c r="X1355" s="1033"/>
      <c r="Y1355" s="1033"/>
      <c r="Z1355" s="1033"/>
      <c r="AA1355" s="1033"/>
      <c r="AB1355" s="1033"/>
      <c r="AC1355" s="1033"/>
      <c r="AD1355" s="1033"/>
      <c r="AE1355" s="1033"/>
      <c r="AF1355" s="1033"/>
      <c r="AG1355" s="1033"/>
      <c r="AH1355" s="1033"/>
      <c r="AI1355" s="1033"/>
      <c r="AJ1355" s="1033"/>
      <c r="AK1355" s="1033"/>
      <c r="AL1355" s="1033"/>
      <c r="AM1355" s="1033"/>
      <c r="AN1355" s="80"/>
    </row>
    <row r="1356" spans="3:44" outlineLevel="1">
      <c r="C1356" s="97" t="str">
        <f t="shared" si="33"/>
        <v>○</v>
      </c>
      <c r="E1356" s="80"/>
      <c r="F1356" s="101"/>
      <c r="G1356" s="102" t="s">
        <v>282</v>
      </c>
      <c r="H1356" s="103"/>
      <c r="I1356" s="103"/>
      <c r="J1356" s="103"/>
      <c r="K1356" s="103"/>
      <c r="L1356" s="103"/>
      <c r="M1356" s="103"/>
      <c r="N1356" s="103"/>
      <c r="O1356" s="103"/>
      <c r="P1356" s="103"/>
      <c r="Q1356" s="103"/>
      <c r="R1356" s="103"/>
      <c r="S1356" s="103"/>
      <c r="T1356" s="103"/>
      <c r="U1356" s="103"/>
      <c r="V1356" s="103"/>
      <c r="W1356" s="103"/>
      <c r="X1356" s="103"/>
      <c r="Y1356" s="103"/>
      <c r="Z1356" s="103"/>
      <c r="AA1356" s="103"/>
      <c r="AB1356" s="103"/>
      <c r="AC1356" s="103"/>
      <c r="AD1356" s="103"/>
      <c r="AE1356" s="103"/>
      <c r="AF1356" s="103"/>
      <c r="AG1356" s="103"/>
      <c r="AH1356" s="103"/>
      <c r="AI1356" s="103"/>
      <c r="AJ1356" s="103"/>
      <c r="AK1356" s="103"/>
      <c r="AL1356" s="103"/>
      <c r="AM1356" s="104"/>
      <c r="AN1356" s="80"/>
    </row>
    <row r="1357" spans="3:44" outlineLevel="1">
      <c r="C1357" s="97" t="str">
        <f t="shared" si="33"/>
        <v>○</v>
      </c>
      <c r="E1357" s="80"/>
      <c r="F1357" s="105"/>
      <c r="G1357" s="80"/>
      <c r="H1357" s="1021" t="s">
        <v>1249</v>
      </c>
      <c r="I1357" s="1021"/>
      <c r="J1357" s="1021"/>
      <c r="K1357" s="1021"/>
      <c r="L1357" s="1021"/>
      <c r="M1357" s="1021"/>
      <c r="N1357" s="1021"/>
      <c r="O1357" s="1021"/>
      <c r="P1357" s="1021"/>
      <c r="Q1357" s="1021"/>
      <c r="R1357" s="1021"/>
      <c r="S1357" s="1021"/>
      <c r="T1357" s="1021"/>
      <c r="U1357" s="1021"/>
      <c r="V1357" s="1021"/>
      <c r="W1357" s="1021"/>
      <c r="X1357" s="1021"/>
      <c r="Y1357" s="1021"/>
      <c r="Z1357" s="1021"/>
      <c r="AA1357" s="1021"/>
      <c r="AB1357" s="1021"/>
      <c r="AC1357" s="1021"/>
      <c r="AD1357" s="1021"/>
      <c r="AE1357" s="1021"/>
      <c r="AF1357" s="1021"/>
      <c r="AG1357" s="1021"/>
      <c r="AH1357" s="1021"/>
      <c r="AI1357" s="1021"/>
      <c r="AJ1357" s="1021"/>
      <c r="AK1357" s="1021"/>
      <c r="AL1357" s="1021"/>
      <c r="AM1357" s="106"/>
      <c r="AN1357" s="80"/>
    </row>
    <row r="1358" spans="3:44" outlineLevel="1">
      <c r="C1358" s="97" t="str">
        <f t="shared" si="33"/>
        <v>○</v>
      </c>
      <c r="E1358" s="80"/>
      <c r="F1358" s="105"/>
      <c r="G1358" s="112"/>
      <c r="H1358" s="1021"/>
      <c r="I1358" s="1021"/>
      <c r="J1358" s="1021"/>
      <c r="K1358" s="1021"/>
      <c r="L1358" s="1021"/>
      <c r="M1358" s="1021"/>
      <c r="N1358" s="1021"/>
      <c r="O1358" s="1021"/>
      <c r="P1358" s="1021"/>
      <c r="Q1358" s="1021"/>
      <c r="R1358" s="1021"/>
      <c r="S1358" s="1021"/>
      <c r="T1358" s="1021"/>
      <c r="U1358" s="1021"/>
      <c r="V1358" s="1021"/>
      <c r="W1358" s="1021"/>
      <c r="X1358" s="1021"/>
      <c r="Y1358" s="1021"/>
      <c r="Z1358" s="1021"/>
      <c r="AA1358" s="1021"/>
      <c r="AB1358" s="1021"/>
      <c r="AC1358" s="1021"/>
      <c r="AD1358" s="1021"/>
      <c r="AE1358" s="1021"/>
      <c r="AF1358" s="1021"/>
      <c r="AG1358" s="1021"/>
      <c r="AH1358" s="1021"/>
      <c r="AI1358" s="1021"/>
      <c r="AJ1358" s="1021"/>
      <c r="AK1358" s="1021"/>
      <c r="AL1358" s="1021"/>
      <c r="AM1358" s="106"/>
      <c r="AN1358" s="80"/>
    </row>
    <row r="1359" spans="3:44" outlineLevel="1">
      <c r="C1359" s="97" t="str">
        <f t="shared" si="33"/>
        <v>○</v>
      </c>
      <c r="E1359" s="80"/>
      <c r="F1359" s="105"/>
      <c r="G1359" s="112"/>
      <c r="H1359" s="1021"/>
      <c r="I1359" s="1021"/>
      <c r="J1359" s="1021"/>
      <c r="K1359" s="1021"/>
      <c r="L1359" s="1021"/>
      <c r="M1359" s="1021"/>
      <c r="N1359" s="1021"/>
      <c r="O1359" s="1021"/>
      <c r="P1359" s="1021"/>
      <c r="Q1359" s="1021"/>
      <c r="R1359" s="1021"/>
      <c r="S1359" s="1021"/>
      <c r="T1359" s="1021"/>
      <c r="U1359" s="1021"/>
      <c r="V1359" s="1021"/>
      <c r="W1359" s="1021"/>
      <c r="X1359" s="1021"/>
      <c r="Y1359" s="1021"/>
      <c r="Z1359" s="1021"/>
      <c r="AA1359" s="1021"/>
      <c r="AB1359" s="1021"/>
      <c r="AC1359" s="1021"/>
      <c r="AD1359" s="1021"/>
      <c r="AE1359" s="1021"/>
      <c r="AF1359" s="1021"/>
      <c r="AG1359" s="1021"/>
      <c r="AH1359" s="1021"/>
      <c r="AI1359" s="1021"/>
      <c r="AJ1359" s="1021"/>
      <c r="AK1359" s="1021"/>
      <c r="AL1359" s="1021"/>
      <c r="AM1359" s="106"/>
      <c r="AN1359" s="80"/>
    </row>
    <row r="1360" spans="3:44" outlineLevel="1">
      <c r="C1360" s="97" t="str">
        <f t="shared" si="33"/>
        <v>○</v>
      </c>
      <c r="E1360" s="80"/>
      <c r="F1360" s="105"/>
      <c r="G1360" s="80"/>
      <c r="H1360" s="88"/>
      <c r="I1360" s="88"/>
      <c r="J1360" s="88"/>
      <c r="K1360" s="88"/>
      <c r="L1360" s="88"/>
      <c r="M1360" s="88"/>
      <c r="N1360" s="88"/>
      <c r="O1360" s="88"/>
      <c r="P1360" s="88"/>
      <c r="Q1360" s="88"/>
      <c r="R1360" s="88"/>
      <c r="S1360" s="88"/>
      <c r="T1360" s="88"/>
      <c r="U1360" s="88"/>
      <c r="V1360" s="88"/>
      <c r="W1360" s="88"/>
      <c r="X1360" s="88"/>
      <c r="Y1360" s="88"/>
      <c r="Z1360" s="88"/>
      <c r="AA1360" s="88"/>
      <c r="AB1360" s="88"/>
      <c r="AC1360" s="88"/>
      <c r="AD1360" s="88"/>
      <c r="AE1360" s="88"/>
      <c r="AF1360" s="88"/>
      <c r="AG1360" s="88"/>
      <c r="AH1360" s="88"/>
      <c r="AI1360" s="88"/>
      <c r="AJ1360" s="88"/>
      <c r="AK1360" s="88"/>
      <c r="AL1360" s="88"/>
      <c r="AM1360" s="106"/>
      <c r="AN1360" s="80"/>
    </row>
    <row r="1361" spans="3:40" outlineLevel="1">
      <c r="C1361" s="97" t="str">
        <f t="shared" si="33"/>
        <v>○</v>
      </c>
      <c r="E1361" s="80"/>
      <c r="F1361" s="105"/>
      <c r="G1361" s="33" t="s">
        <v>321</v>
      </c>
      <c r="H1361" s="112"/>
      <c r="I1361" s="112"/>
      <c r="J1361" s="112"/>
      <c r="K1361" s="112"/>
      <c r="L1361" s="112"/>
      <c r="M1361" s="112"/>
      <c r="N1361" s="112"/>
      <c r="O1361" s="112"/>
      <c r="P1361" s="112"/>
      <c r="Q1361" s="112"/>
      <c r="R1361" s="112"/>
      <c r="S1361" s="112"/>
      <c r="T1361" s="112"/>
      <c r="U1361" s="112"/>
      <c r="V1361" s="112"/>
      <c r="W1361" s="112"/>
      <c r="X1361" s="112"/>
      <c r="Y1361" s="112"/>
      <c r="Z1361" s="112"/>
      <c r="AA1361" s="112"/>
      <c r="AB1361" s="112"/>
      <c r="AC1361" s="112"/>
      <c r="AD1361" s="112"/>
      <c r="AE1361" s="112"/>
      <c r="AF1361" s="112"/>
      <c r="AG1361" s="112"/>
      <c r="AH1361" s="112"/>
      <c r="AI1361" s="112"/>
      <c r="AJ1361" s="112"/>
      <c r="AK1361" s="112"/>
      <c r="AL1361" s="112"/>
      <c r="AM1361" s="106"/>
      <c r="AN1361" s="80"/>
    </row>
    <row r="1362" spans="3:40" outlineLevel="1">
      <c r="C1362" s="97" t="str">
        <f t="shared" si="33"/>
        <v>○</v>
      </c>
      <c r="E1362" s="80"/>
      <c r="F1362" s="105"/>
      <c r="G1362" s="33"/>
      <c r="H1362" s="124" t="s">
        <v>406</v>
      </c>
      <c r="I1362" s="113"/>
      <c r="J1362" s="113"/>
      <c r="K1362" s="113"/>
      <c r="L1362" s="113"/>
      <c r="M1362" s="113"/>
      <c r="N1362" s="113"/>
      <c r="O1362" s="113"/>
      <c r="P1362" s="113"/>
      <c r="Q1362" s="113"/>
      <c r="R1362" s="113"/>
      <c r="S1362" s="113"/>
      <c r="T1362" s="113"/>
      <c r="U1362" s="113"/>
      <c r="V1362" s="113"/>
      <c r="W1362" s="113"/>
      <c r="X1362" s="113"/>
      <c r="Y1362" s="113"/>
      <c r="Z1362" s="113"/>
      <c r="AA1362" s="113"/>
      <c r="AB1362" s="113"/>
      <c r="AC1362" s="113"/>
      <c r="AD1362" s="113"/>
      <c r="AE1362" s="113"/>
      <c r="AF1362" s="113"/>
      <c r="AG1362" s="113"/>
      <c r="AH1362" s="113"/>
      <c r="AI1362" s="113"/>
      <c r="AJ1362" s="113"/>
      <c r="AK1362" s="113"/>
      <c r="AL1362" s="114"/>
      <c r="AM1362" s="106"/>
      <c r="AN1362" s="80"/>
    </row>
    <row r="1363" spans="3:40" outlineLevel="1">
      <c r="C1363" s="97" t="str">
        <f t="shared" si="33"/>
        <v>○</v>
      </c>
      <c r="E1363" s="80"/>
      <c r="F1363" s="105"/>
      <c r="G1363" s="112"/>
      <c r="H1363" s="105"/>
      <c r="I1363" s="1021" t="s">
        <v>1343</v>
      </c>
      <c r="J1363" s="1021"/>
      <c r="K1363" s="1021"/>
      <c r="L1363" s="1021"/>
      <c r="M1363" s="1021"/>
      <c r="N1363" s="1021"/>
      <c r="O1363" s="1021"/>
      <c r="P1363" s="1021"/>
      <c r="Q1363" s="1021"/>
      <c r="R1363" s="1021"/>
      <c r="S1363" s="1021"/>
      <c r="T1363" s="1021"/>
      <c r="U1363" s="1021"/>
      <c r="V1363" s="1021"/>
      <c r="W1363" s="1021"/>
      <c r="X1363" s="1021"/>
      <c r="Y1363" s="1021"/>
      <c r="Z1363" s="1021"/>
      <c r="AA1363" s="1021"/>
      <c r="AB1363" s="1021"/>
      <c r="AC1363" s="1021"/>
      <c r="AD1363" s="1021"/>
      <c r="AE1363" s="1021"/>
      <c r="AF1363" s="1021"/>
      <c r="AG1363" s="1021"/>
      <c r="AH1363" s="1021"/>
      <c r="AI1363" s="1021"/>
      <c r="AJ1363" s="1021"/>
      <c r="AK1363" s="1021"/>
      <c r="AL1363" s="1022"/>
      <c r="AM1363" s="106"/>
      <c r="AN1363" s="80"/>
    </row>
    <row r="1364" spans="3:40" outlineLevel="1">
      <c r="C1364" s="97" t="str">
        <f t="shared" si="33"/>
        <v>○</v>
      </c>
      <c r="E1364" s="80"/>
      <c r="F1364" s="105"/>
      <c r="G1364" s="112"/>
      <c r="H1364" s="105"/>
      <c r="I1364" s="1021"/>
      <c r="J1364" s="1021"/>
      <c r="K1364" s="1021"/>
      <c r="L1364" s="1021"/>
      <c r="M1364" s="1021"/>
      <c r="N1364" s="1021"/>
      <c r="O1364" s="1021"/>
      <c r="P1364" s="1021"/>
      <c r="Q1364" s="1021"/>
      <c r="R1364" s="1021"/>
      <c r="S1364" s="1021"/>
      <c r="T1364" s="1021"/>
      <c r="U1364" s="1021"/>
      <c r="V1364" s="1021"/>
      <c r="W1364" s="1021"/>
      <c r="X1364" s="1021"/>
      <c r="Y1364" s="1021"/>
      <c r="Z1364" s="1021"/>
      <c r="AA1364" s="1021"/>
      <c r="AB1364" s="1021"/>
      <c r="AC1364" s="1021"/>
      <c r="AD1364" s="1021"/>
      <c r="AE1364" s="1021"/>
      <c r="AF1364" s="1021"/>
      <c r="AG1364" s="1021"/>
      <c r="AH1364" s="1021"/>
      <c r="AI1364" s="1021"/>
      <c r="AJ1364" s="1021"/>
      <c r="AK1364" s="1021"/>
      <c r="AL1364" s="1022"/>
      <c r="AM1364" s="106"/>
      <c r="AN1364" s="80"/>
    </row>
    <row r="1365" spans="3:40" outlineLevel="1">
      <c r="C1365" s="97" t="str">
        <f t="shared" si="33"/>
        <v>○</v>
      </c>
      <c r="E1365" s="80"/>
      <c r="F1365" s="105"/>
      <c r="G1365" s="112"/>
      <c r="H1365" s="105"/>
      <c r="I1365" s="1021"/>
      <c r="J1365" s="1021"/>
      <c r="K1365" s="1021"/>
      <c r="L1365" s="1021"/>
      <c r="M1365" s="1021"/>
      <c r="N1365" s="1021"/>
      <c r="O1365" s="1021"/>
      <c r="P1365" s="1021"/>
      <c r="Q1365" s="1021"/>
      <c r="R1365" s="1021"/>
      <c r="S1365" s="1021"/>
      <c r="T1365" s="1021"/>
      <c r="U1365" s="1021"/>
      <c r="V1365" s="1021"/>
      <c r="W1365" s="1021"/>
      <c r="X1365" s="1021"/>
      <c r="Y1365" s="1021"/>
      <c r="Z1365" s="1021"/>
      <c r="AA1365" s="1021"/>
      <c r="AB1365" s="1021"/>
      <c r="AC1365" s="1021"/>
      <c r="AD1365" s="1021"/>
      <c r="AE1365" s="1021"/>
      <c r="AF1365" s="1021"/>
      <c r="AG1365" s="1021"/>
      <c r="AH1365" s="1021"/>
      <c r="AI1365" s="1021"/>
      <c r="AJ1365" s="1021"/>
      <c r="AK1365" s="1021"/>
      <c r="AL1365" s="1022"/>
      <c r="AM1365" s="106"/>
      <c r="AN1365" s="80"/>
    </row>
    <row r="1366" spans="3:40" s="638" customFormat="1" outlineLevel="1">
      <c r="C1366" s="97" t="str">
        <f t="shared" si="33"/>
        <v>○</v>
      </c>
      <c r="E1366" s="80"/>
      <c r="F1366" s="105"/>
      <c r="G1366" s="112"/>
      <c r="H1366" s="105"/>
      <c r="I1366" s="1021"/>
      <c r="J1366" s="1021"/>
      <c r="K1366" s="1021"/>
      <c r="L1366" s="1021"/>
      <c r="M1366" s="1021"/>
      <c r="N1366" s="1021"/>
      <c r="O1366" s="1021"/>
      <c r="P1366" s="1021"/>
      <c r="Q1366" s="1021"/>
      <c r="R1366" s="1021"/>
      <c r="S1366" s="1021"/>
      <c r="T1366" s="1021"/>
      <c r="U1366" s="1021"/>
      <c r="V1366" s="1021"/>
      <c r="W1366" s="1021"/>
      <c r="X1366" s="1021"/>
      <c r="Y1366" s="1021"/>
      <c r="Z1366" s="1021"/>
      <c r="AA1366" s="1021"/>
      <c r="AB1366" s="1021"/>
      <c r="AC1366" s="1021"/>
      <c r="AD1366" s="1021"/>
      <c r="AE1366" s="1021"/>
      <c r="AF1366" s="1021"/>
      <c r="AG1366" s="1021"/>
      <c r="AH1366" s="1021"/>
      <c r="AI1366" s="1021"/>
      <c r="AJ1366" s="1021"/>
      <c r="AK1366" s="1021"/>
      <c r="AL1366" s="1022"/>
      <c r="AM1366" s="106"/>
      <c r="AN1366" s="80"/>
    </row>
    <row r="1367" spans="3:40" s="638" customFormat="1" outlineLevel="1">
      <c r="C1367" s="97" t="str">
        <f t="shared" si="33"/>
        <v>○</v>
      </c>
      <c r="E1367" s="80"/>
      <c r="F1367" s="105"/>
      <c r="G1367" s="112"/>
      <c r="H1367" s="105"/>
      <c r="I1367" s="1021"/>
      <c r="J1367" s="1021"/>
      <c r="K1367" s="1021"/>
      <c r="L1367" s="1021"/>
      <c r="M1367" s="1021"/>
      <c r="N1367" s="1021"/>
      <c r="O1367" s="1021"/>
      <c r="P1367" s="1021"/>
      <c r="Q1367" s="1021"/>
      <c r="R1367" s="1021"/>
      <c r="S1367" s="1021"/>
      <c r="T1367" s="1021"/>
      <c r="U1367" s="1021"/>
      <c r="V1367" s="1021"/>
      <c r="W1367" s="1021"/>
      <c r="X1367" s="1021"/>
      <c r="Y1367" s="1021"/>
      <c r="Z1367" s="1021"/>
      <c r="AA1367" s="1021"/>
      <c r="AB1367" s="1021"/>
      <c r="AC1367" s="1021"/>
      <c r="AD1367" s="1021"/>
      <c r="AE1367" s="1021"/>
      <c r="AF1367" s="1021"/>
      <c r="AG1367" s="1021"/>
      <c r="AH1367" s="1021"/>
      <c r="AI1367" s="1021"/>
      <c r="AJ1367" s="1021"/>
      <c r="AK1367" s="1021"/>
      <c r="AL1367" s="1022"/>
      <c r="AM1367" s="106"/>
      <c r="AN1367" s="80"/>
    </row>
    <row r="1368" spans="3:40" outlineLevel="1">
      <c r="C1368" s="97" t="str">
        <f t="shared" si="33"/>
        <v>○</v>
      </c>
      <c r="E1368" s="80"/>
      <c r="F1368" s="105"/>
      <c r="G1368" s="112"/>
      <c r="H1368" s="105"/>
      <c r="I1368" s="1021"/>
      <c r="J1368" s="1021"/>
      <c r="K1368" s="1021"/>
      <c r="L1368" s="1021"/>
      <c r="M1368" s="1021"/>
      <c r="N1368" s="1021"/>
      <c r="O1368" s="1021"/>
      <c r="P1368" s="1021"/>
      <c r="Q1368" s="1021"/>
      <c r="R1368" s="1021"/>
      <c r="S1368" s="1021"/>
      <c r="T1368" s="1021"/>
      <c r="U1368" s="1021"/>
      <c r="V1368" s="1021"/>
      <c r="W1368" s="1021"/>
      <c r="X1368" s="1021"/>
      <c r="Y1368" s="1021"/>
      <c r="Z1368" s="1021"/>
      <c r="AA1368" s="1021"/>
      <c r="AB1368" s="1021"/>
      <c r="AC1368" s="1021"/>
      <c r="AD1368" s="1021"/>
      <c r="AE1368" s="1021"/>
      <c r="AF1368" s="1021"/>
      <c r="AG1368" s="1021"/>
      <c r="AH1368" s="1021"/>
      <c r="AI1368" s="1021"/>
      <c r="AJ1368" s="1021"/>
      <c r="AK1368" s="1021"/>
      <c r="AL1368" s="1022"/>
      <c r="AM1368" s="106"/>
      <c r="AN1368" s="80"/>
    </row>
    <row r="1369" spans="3:40" s="777" customFormat="1" outlineLevel="1">
      <c r="C1369" s="776" t="str">
        <f t="shared" si="33"/>
        <v>○</v>
      </c>
      <c r="E1369" s="80"/>
      <c r="F1369" s="105"/>
      <c r="G1369" s="112"/>
      <c r="H1369" s="105"/>
      <c r="I1369" s="1021"/>
      <c r="J1369" s="1021"/>
      <c r="K1369" s="1021"/>
      <c r="L1369" s="1021"/>
      <c r="M1369" s="1021"/>
      <c r="N1369" s="1021"/>
      <c r="O1369" s="1021"/>
      <c r="P1369" s="1021"/>
      <c r="Q1369" s="1021"/>
      <c r="R1369" s="1021"/>
      <c r="S1369" s="1021"/>
      <c r="T1369" s="1021"/>
      <c r="U1369" s="1021"/>
      <c r="V1369" s="1021"/>
      <c r="W1369" s="1021"/>
      <c r="X1369" s="1021"/>
      <c r="Y1369" s="1021"/>
      <c r="Z1369" s="1021"/>
      <c r="AA1369" s="1021"/>
      <c r="AB1369" s="1021"/>
      <c r="AC1369" s="1021"/>
      <c r="AD1369" s="1021"/>
      <c r="AE1369" s="1021"/>
      <c r="AF1369" s="1021"/>
      <c r="AG1369" s="1021"/>
      <c r="AH1369" s="1021"/>
      <c r="AI1369" s="1021"/>
      <c r="AJ1369" s="1021"/>
      <c r="AK1369" s="1021"/>
      <c r="AL1369" s="1022"/>
      <c r="AM1369" s="106"/>
      <c r="AN1369" s="80"/>
    </row>
    <row r="1370" spans="3:40" s="758" customFormat="1" outlineLevel="1">
      <c r="C1370" s="757" t="str">
        <f t="shared" si="33"/>
        <v>○</v>
      </c>
      <c r="E1370" s="80"/>
      <c r="F1370" s="105"/>
      <c r="G1370" s="112"/>
      <c r="H1370" s="105"/>
      <c r="I1370" s="1021"/>
      <c r="J1370" s="1021"/>
      <c r="K1370" s="1021"/>
      <c r="L1370" s="1021"/>
      <c r="M1370" s="1021"/>
      <c r="N1370" s="1021"/>
      <c r="O1370" s="1021"/>
      <c r="P1370" s="1021"/>
      <c r="Q1370" s="1021"/>
      <c r="R1370" s="1021"/>
      <c r="S1370" s="1021"/>
      <c r="T1370" s="1021"/>
      <c r="U1370" s="1021"/>
      <c r="V1370" s="1021"/>
      <c r="W1370" s="1021"/>
      <c r="X1370" s="1021"/>
      <c r="Y1370" s="1021"/>
      <c r="Z1370" s="1021"/>
      <c r="AA1370" s="1021"/>
      <c r="AB1370" s="1021"/>
      <c r="AC1370" s="1021"/>
      <c r="AD1370" s="1021"/>
      <c r="AE1370" s="1021"/>
      <c r="AF1370" s="1021"/>
      <c r="AG1370" s="1021"/>
      <c r="AH1370" s="1021"/>
      <c r="AI1370" s="1021"/>
      <c r="AJ1370" s="1021"/>
      <c r="AK1370" s="1021"/>
      <c r="AL1370" s="1022"/>
      <c r="AM1370" s="106"/>
      <c r="AN1370" s="80"/>
    </row>
    <row r="1371" spans="3:40" outlineLevel="1">
      <c r="C1371" s="97" t="str">
        <f t="shared" si="33"/>
        <v>○</v>
      </c>
      <c r="E1371" s="80"/>
      <c r="F1371" s="105"/>
      <c r="G1371" s="112"/>
      <c r="H1371" s="105"/>
      <c r="I1371" s="1021"/>
      <c r="J1371" s="1021"/>
      <c r="K1371" s="1021"/>
      <c r="L1371" s="1021"/>
      <c r="M1371" s="1021"/>
      <c r="N1371" s="1021"/>
      <c r="O1371" s="1021"/>
      <c r="P1371" s="1021"/>
      <c r="Q1371" s="1021"/>
      <c r="R1371" s="1021"/>
      <c r="S1371" s="1021"/>
      <c r="T1371" s="1021"/>
      <c r="U1371" s="1021"/>
      <c r="V1371" s="1021"/>
      <c r="W1371" s="1021"/>
      <c r="X1371" s="1021"/>
      <c r="Y1371" s="1021"/>
      <c r="Z1371" s="1021"/>
      <c r="AA1371" s="1021"/>
      <c r="AB1371" s="1021"/>
      <c r="AC1371" s="1021"/>
      <c r="AD1371" s="1021"/>
      <c r="AE1371" s="1021"/>
      <c r="AF1371" s="1021"/>
      <c r="AG1371" s="1021"/>
      <c r="AH1371" s="1021"/>
      <c r="AI1371" s="1021"/>
      <c r="AJ1371" s="1021"/>
      <c r="AK1371" s="1021"/>
      <c r="AL1371" s="1022"/>
      <c r="AM1371" s="106"/>
      <c r="AN1371" s="80"/>
    </row>
    <row r="1372" spans="3:40" outlineLevel="1">
      <c r="C1372" s="97" t="str">
        <f t="shared" si="33"/>
        <v>○</v>
      </c>
      <c r="E1372" s="80"/>
      <c r="F1372" s="105"/>
      <c r="G1372" s="112"/>
      <c r="H1372" s="125"/>
      <c r="I1372" s="1021"/>
      <c r="J1372" s="1021"/>
      <c r="K1372" s="1021"/>
      <c r="L1372" s="1021"/>
      <c r="M1372" s="1021"/>
      <c r="N1372" s="1021"/>
      <c r="O1372" s="1021"/>
      <c r="P1372" s="1021"/>
      <c r="Q1372" s="1021"/>
      <c r="R1372" s="1021"/>
      <c r="S1372" s="1021"/>
      <c r="T1372" s="1021"/>
      <c r="U1372" s="1021"/>
      <c r="V1372" s="1021"/>
      <c r="W1372" s="1021"/>
      <c r="X1372" s="1021"/>
      <c r="Y1372" s="1021"/>
      <c r="Z1372" s="1021"/>
      <c r="AA1372" s="1021"/>
      <c r="AB1372" s="1021"/>
      <c r="AC1372" s="1021"/>
      <c r="AD1372" s="1021"/>
      <c r="AE1372" s="1021"/>
      <c r="AF1372" s="1021"/>
      <c r="AG1372" s="1021"/>
      <c r="AH1372" s="1021"/>
      <c r="AI1372" s="1021"/>
      <c r="AJ1372" s="1021"/>
      <c r="AK1372" s="1021"/>
      <c r="AL1372" s="1022"/>
      <c r="AM1372" s="106"/>
      <c r="AN1372" s="80"/>
    </row>
    <row r="1373" spans="3:40" outlineLevel="1">
      <c r="C1373" s="97" t="str">
        <f t="shared" si="33"/>
        <v>○</v>
      </c>
      <c r="E1373" s="80"/>
      <c r="F1373" s="105"/>
      <c r="G1373" s="112"/>
      <c r="H1373" s="131"/>
      <c r="I1373" s="144"/>
      <c r="J1373" s="144"/>
      <c r="K1373" s="144"/>
      <c r="L1373" s="144"/>
      <c r="M1373" s="144"/>
      <c r="N1373" s="144"/>
      <c r="O1373" s="144"/>
      <c r="P1373" s="144"/>
      <c r="Q1373" s="144"/>
      <c r="R1373" s="144"/>
      <c r="S1373" s="144"/>
      <c r="T1373" s="144"/>
      <c r="U1373" s="144"/>
      <c r="V1373" s="144"/>
      <c r="W1373" s="144"/>
      <c r="X1373" s="144"/>
      <c r="Y1373" s="144"/>
      <c r="Z1373" s="144"/>
      <c r="AA1373" s="144"/>
      <c r="AB1373" s="144"/>
      <c r="AC1373" s="144"/>
      <c r="AD1373" s="144"/>
      <c r="AE1373" s="144"/>
      <c r="AF1373" s="144"/>
      <c r="AG1373" s="144"/>
      <c r="AH1373" s="144"/>
      <c r="AI1373" s="144"/>
      <c r="AJ1373" s="144"/>
      <c r="AK1373" s="144"/>
      <c r="AL1373" s="145"/>
      <c r="AM1373" s="106"/>
      <c r="AN1373" s="80"/>
    </row>
    <row r="1374" spans="3:40" outlineLevel="1">
      <c r="C1374" s="97" t="str">
        <f t="shared" si="33"/>
        <v>○</v>
      </c>
      <c r="E1374" s="80"/>
      <c r="F1374" s="105"/>
      <c r="G1374" s="80"/>
      <c r="H1374" s="88"/>
      <c r="I1374" s="88"/>
      <c r="J1374" s="88"/>
      <c r="K1374" s="88"/>
      <c r="L1374" s="88"/>
      <c r="M1374" s="88"/>
      <c r="N1374" s="88"/>
      <c r="O1374" s="88"/>
      <c r="P1374" s="88"/>
      <c r="Q1374" s="88"/>
      <c r="R1374" s="88"/>
      <c r="S1374" s="88"/>
      <c r="T1374" s="88"/>
      <c r="U1374" s="88"/>
      <c r="V1374" s="88"/>
      <c r="W1374" s="88"/>
      <c r="X1374" s="88"/>
      <c r="Y1374" s="88"/>
      <c r="Z1374" s="88"/>
      <c r="AA1374" s="88"/>
      <c r="AB1374" s="88"/>
      <c r="AC1374" s="88"/>
      <c r="AD1374" s="88"/>
      <c r="AE1374" s="88"/>
      <c r="AF1374" s="88"/>
      <c r="AG1374" s="88"/>
      <c r="AH1374" s="88"/>
      <c r="AI1374" s="88"/>
      <c r="AJ1374" s="88"/>
      <c r="AK1374" s="88"/>
      <c r="AL1374" s="88"/>
      <c r="AM1374" s="106"/>
      <c r="AN1374" s="80"/>
    </row>
    <row r="1375" spans="3:40" outlineLevel="1">
      <c r="C1375" s="97" t="str">
        <f t="shared" si="33"/>
        <v>○</v>
      </c>
      <c r="E1375" s="80"/>
      <c r="F1375" s="105"/>
      <c r="G1375" s="33" t="s">
        <v>285</v>
      </c>
      <c r="H1375" s="112"/>
      <c r="I1375" s="112"/>
      <c r="J1375" s="112"/>
      <c r="K1375" s="112"/>
      <c r="L1375" s="112"/>
      <c r="M1375" s="112"/>
      <c r="N1375" s="112"/>
      <c r="O1375" s="112"/>
      <c r="P1375" s="112"/>
      <c r="Q1375" s="112"/>
      <c r="R1375" s="112"/>
      <c r="S1375" s="112"/>
      <c r="T1375" s="112"/>
      <c r="U1375" s="112"/>
      <c r="V1375" s="112"/>
      <c r="W1375" s="112"/>
      <c r="X1375" s="112"/>
      <c r="Y1375" s="112"/>
      <c r="Z1375" s="112"/>
      <c r="AA1375" s="112"/>
      <c r="AB1375" s="112"/>
      <c r="AC1375" s="112"/>
      <c r="AD1375" s="112"/>
      <c r="AE1375" s="112"/>
      <c r="AF1375" s="112"/>
      <c r="AG1375" s="112"/>
      <c r="AH1375" s="112"/>
      <c r="AI1375" s="112"/>
      <c r="AJ1375" s="112"/>
      <c r="AK1375" s="112"/>
      <c r="AL1375" s="112"/>
      <c r="AM1375" s="106"/>
      <c r="AN1375" s="80"/>
    </row>
    <row r="1376" spans="3:40" outlineLevel="1">
      <c r="C1376" s="97" t="str">
        <f t="shared" si="33"/>
        <v>○</v>
      </c>
      <c r="E1376" s="80"/>
      <c r="F1376" s="105"/>
      <c r="G1376" s="112"/>
      <c r="H1376" s="1017" t="s">
        <v>1250</v>
      </c>
      <c r="I1376" s="1018"/>
      <c r="J1376" s="1018"/>
      <c r="K1376" s="1018"/>
      <c r="L1376" s="1018"/>
      <c r="M1376" s="1018"/>
      <c r="N1376" s="1018"/>
      <c r="O1376" s="1018"/>
      <c r="P1376" s="1018"/>
      <c r="Q1376" s="1018"/>
      <c r="R1376" s="1018"/>
      <c r="S1376" s="1018"/>
      <c r="T1376" s="1018"/>
      <c r="U1376" s="1018"/>
      <c r="V1376" s="1018"/>
      <c r="W1376" s="1018"/>
      <c r="X1376" s="1018"/>
      <c r="Y1376" s="1018"/>
      <c r="Z1376" s="1018"/>
      <c r="AA1376" s="1018"/>
      <c r="AB1376" s="1018"/>
      <c r="AC1376" s="1018"/>
      <c r="AD1376" s="1018"/>
      <c r="AE1376" s="1018"/>
      <c r="AF1376" s="1018"/>
      <c r="AG1376" s="1018"/>
      <c r="AH1376" s="1018"/>
      <c r="AI1376" s="1018"/>
      <c r="AJ1376" s="1018"/>
      <c r="AK1376" s="1018"/>
      <c r="AL1376" s="1019"/>
      <c r="AM1376" s="106"/>
      <c r="AN1376" s="80"/>
    </row>
    <row r="1377" spans="3:40" outlineLevel="1">
      <c r="C1377" s="97" t="str">
        <f t="shared" si="33"/>
        <v>○</v>
      </c>
      <c r="E1377" s="80"/>
      <c r="F1377" s="105"/>
      <c r="G1377" s="112"/>
      <c r="H1377" s="1020"/>
      <c r="I1377" s="1021"/>
      <c r="J1377" s="1021"/>
      <c r="K1377" s="1021"/>
      <c r="L1377" s="1021"/>
      <c r="M1377" s="1021"/>
      <c r="N1377" s="1021"/>
      <c r="O1377" s="1021"/>
      <c r="P1377" s="1021"/>
      <c r="Q1377" s="1021"/>
      <c r="R1377" s="1021"/>
      <c r="S1377" s="1021"/>
      <c r="T1377" s="1021"/>
      <c r="U1377" s="1021"/>
      <c r="V1377" s="1021"/>
      <c r="W1377" s="1021"/>
      <c r="X1377" s="1021"/>
      <c r="Y1377" s="1021"/>
      <c r="Z1377" s="1021"/>
      <c r="AA1377" s="1021"/>
      <c r="AB1377" s="1021"/>
      <c r="AC1377" s="1021"/>
      <c r="AD1377" s="1021"/>
      <c r="AE1377" s="1021"/>
      <c r="AF1377" s="1021"/>
      <c r="AG1377" s="1021"/>
      <c r="AH1377" s="1021"/>
      <c r="AI1377" s="1021"/>
      <c r="AJ1377" s="1021"/>
      <c r="AK1377" s="1021"/>
      <c r="AL1377" s="1022"/>
      <c r="AM1377" s="106"/>
      <c r="AN1377" s="80"/>
    </row>
    <row r="1378" spans="3:40" outlineLevel="1">
      <c r="C1378" s="97" t="str">
        <f t="shared" si="33"/>
        <v>○</v>
      </c>
      <c r="E1378" s="80"/>
      <c r="F1378" s="105"/>
      <c r="G1378" s="112"/>
      <c r="H1378" s="1020"/>
      <c r="I1378" s="1021"/>
      <c r="J1378" s="1021"/>
      <c r="K1378" s="1021"/>
      <c r="L1378" s="1021"/>
      <c r="M1378" s="1021"/>
      <c r="N1378" s="1021"/>
      <c r="O1378" s="1021"/>
      <c r="P1378" s="1021"/>
      <c r="Q1378" s="1021"/>
      <c r="R1378" s="1021"/>
      <c r="S1378" s="1021"/>
      <c r="T1378" s="1021"/>
      <c r="U1378" s="1021"/>
      <c r="V1378" s="1021"/>
      <c r="W1378" s="1021"/>
      <c r="X1378" s="1021"/>
      <c r="Y1378" s="1021"/>
      <c r="Z1378" s="1021"/>
      <c r="AA1378" s="1021"/>
      <c r="AB1378" s="1021"/>
      <c r="AC1378" s="1021"/>
      <c r="AD1378" s="1021"/>
      <c r="AE1378" s="1021"/>
      <c r="AF1378" s="1021"/>
      <c r="AG1378" s="1021"/>
      <c r="AH1378" s="1021"/>
      <c r="AI1378" s="1021"/>
      <c r="AJ1378" s="1021"/>
      <c r="AK1378" s="1021"/>
      <c r="AL1378" s="1022"/>
      <c r="AM1378" s="106"/>
      <c r="AN1378" s="80"/>
    </row>
    <row r="1379" spans="3:40" outlineLevel="1">
      <c r="C1379" s="97" t="str">
        <f t="shared" si="33"/>
        <v>○</v>
      </c>
      <c r="E1379" s="80"/>
      <c r="F1379" s="105"/>
      <c r="G1379" s="112"/>
      <c r="H1379" s="1020"/>
      <c r="I1379" s="1021"/>
      <c r="J1379" s="1021"/>
      <c r="K1379" s="1021"/>
      <c r="L1379" s="1021"/>
      <c r="M1379" s="1021"/>
      <c r="N1379" s="1021"/>
      <c r="O1379" s="1021"/>
      <c r="P1379" s="1021"/>
      <c r="Q1379" s="1021"/>
      <c r="R1379" s="1021"/>
      <c r="S1379" s="1021"/>
      <c r="T1379" s="1021"/>
      <c r="U1379" s="1021"/>
      <c r="V1379" s="1021"/>
      <c r="W1379" s="1021"/>
      <c r="X1379" s="1021"/>
      <c r="Y1379" s="1021"/>
      <c r="Z1379" s="1021"/>
      <c r="AA1379" s="1021"/>
      <c r="AB1379" s="1021"/>
      <c r="AC1379" s="1021"/>
      <c r="AD1379" s="1021"/>
      <c r="AE1379" s="1021"/>
      <c r="AF1379" s="1021"/>
      <c r="AG1379" s="1021"/>
      <c r="AH1379" s="1021"/>
      <c r="AI1379" s="1021"/>
      <c r="AJ1379" s="1021"/>
      <c r="AK1379" s="1021"/>
      <c r="AL1379" s="1022"/>
      <c r="AM1379" s="106"/>
      <c r="AN1379" s="80"/>
    </row>
    <row r="1380" spans="3:40" outlineLevel="1">
      <c r="C1380" s="97" t="str">
        <f t="shared" si="33"/>
        <v>○</v>
      </c>
      <c r="E1380" s="80"/>
      <c r="F1380" s="105"/>
      <c r="G1380" s="112"/>
      <c r="H1380" s="1020"/>
      <c r="I1380" s="1021"/>
      <c r="J1380" s="1021"/>
      <c r="K1380" s="1021"/>
      <c r="L1380" s="1021"/>
      <c r="M1380" s="1021"/>
      <c r="N1380" s="1021"/>
      <c r="O1380" s="1021"/>
      <c r="P1380" s="1021"/>
      <c r="Q1380" s="1021"/>
      <c r="R1380" s="1021"/>
      <c r="S1380" s="1021"/>
      <c r="T1380" s="1021"/>
      <c r="U1380" s="1021"/>
      <c r="V1380" s="1021"/>
      <c r="W1380" s="1021"/>
      <c r="X1380" s="1021"/>
      <c r="Y1380" s="1021"/>
      <c r="Z1380" s="1021"/>
      <c r="AA1380" s="1021"/>
      <c r="AB1380" s="1021"/>
      <c r="AC1380" s="1021"/>
      <c r="AD1380" s="1021"/>
      <c r="AE1380" s="1021"/>
      <c r="AF1380" s="1021"/>
      <c r="AG1380" s="1021"/>
      <c r="AH1380" s="1021"/>
      <c r="AI1380" s="1021"/>
      <c r="AJ1380" s="1021"/>
      <c r="AK1380" s="1021"/>
      <c r="AL1380" s="1022"/>
      <c r="AM1380" s="106"/>
      <c r="AN1380" s="80"/>
    </row>
    <row r="1381" spans="3:40" outlineLevel="1">
      <c r="C1381" s="97" t="str">
        <f t="shared" si="33"/>
        <v>○</v>
      </c>
      <c r="E1381" s="80"/>
      <c r="F1381" s="105"/>
      <c r="G1381" s="112"/>
      <c r="H1381" s="1023"/>
      <c r="I1381" s="1024"/>
      <c r="J1381" s="1024"/>
      <c r="K1381" s="1024"/>
      <c r="L1381" s="1024"/>
      <c r="M1381" s="1024"/>
      <c r="N1381" s="1024"/>
      <c r="O1381" s="1024"/>
      <c r="P1381" s="1024"/>
      <c r="Q1381" s="1024"/>
      <c r="R1381" s="1024"/>
      <c r="S1381" s="1024"/>
      <c r="T1381" s="1024"/>
      <c r="U1381" s="1024"/>
      <c r="V1381" s="1024"/>
      <c r="W1381" s="1024"/>
      <c r="X1381" s="1024"/>
      <c r="Y1381" s="1024"/>
      <c r="Z1381" s="1024"/>
      <c r="AA1381" s="1024"/>
      <c r="AB1381" s="1024"/>
      <c r="AC1381" s="1024"/>
      <c r="AD1381" s="1024"/>
      <c r="AE1381" s="1024"/>
      <c r="AF1381" s="1024"/>
      <c r="AG1381" s="1024"/>
      <c r="AH1381" s="1024"/>
      <c r="AI1381" s="1024"/>
      <c r="AJ1381" s="1024"/>
      <c r="AK1381" s="1024"/>
      <c r="AL1381" s="1025"/>
      <c r="AM1381" s="106"/>
      <c r="AN1381" s="80"/>
    </row>
    <row r="1382" spans="3:40" outlineLevel="1">
      <c r="C1382" s="97" t="str">
        <f t="shared" si="33"/>
        <v>○</v>
      </c>
      <c r="E1382" s="80"/>
      <c r="F1382" s="105"/>
      <c r="G1382" s="88"/>
      <c r="H1382" s="88"/>
      <c r="I1382" s="88"/>
      <c r="J1382" s="88"/>
      <c r="K1382" s="88"/>
      <c r="L1382" s="88"/>
      <c r="M1382" s="88"/>
      <c r="N1382" s="88"/>
      <c r="O1382" s="88"/>
      <c r="P1382" s="88"/>
      <c r="Q1382" s="88"/>
      <c r="R1382" s="88"/>
      <c r="S1382" s="88"/>
      <c r="T1382" s="88"/>
      <c r="U1382" s="88"/>
      <c r="V1382" s="88"/>
      <c r="W1382" s="88"/>
      <c r="X1382" s="88"/>
      <c r="Y1382" s="88"/>
      <c r="Z1382" s="88"/>
      <c r="AA1382" s="88"/>
      <c r="AB1382" s="88"/>
      <c r="AC1382" s="88"/>
      <c r="AD1382" s="88"/>
      <c r="AE1382" s="88"/>
      <c r="AF1382" s="88"/>
      <c r="AG1382" s="88"/>
      <c r="AH1382" s="88"/>
      <c r="AI1382" s="88"/>
      <c r="AJ1382" s="88"/>
      <c r="AK1382" s="88"/>
      <c r="AL1382" s="88"/>
      <c r="AM1382" s="106"/>
      <c r="AN1382" s="80"/>
    </row>
    <row r="1383" spans="3:40" outlineLevel="1">
      <c r="C1383" s="97" t="str">
        <f t="shared" si="33"/>
        <v>○</v>
      </c>
      <c r="E1383" s="80"/>
      <c r="F1383" s="105"/>
      <c r="G1383" s="33" t="s">
        <v>287</v>
      </c>
      <c r="H1383" s="88"/>
      <c r="I1383" s="117"/>
      <c r="J1383" s="117"/>
      <c r="K1383" s="117"/>
      <c r="L1383" s="117"/>
      <c r="M1383" s="117"/>
      <c r="N1383" s="117"/>
      <c r="O1383" s="117"/>
      <c r="P1383" s="117"/>
      <c r="Q1383" s="117"/>
      <c r="R1383" s="117"/>
      <c r="S1383" s="117"/>
      <c r="T1383" s="117"/>
      <c r="U1383" s="117"/>
      <c r="V1383" s="117"/>
      <c r="W1383" s="117"/>
      <c r="X1383" s="117"/>
      <c r="Y1383" s="117"/>
      <c r="Z1383" s="117"/>
      <c r="AA1383" s="117"/>
      <c r="AB1383" s="117"/>
      <c r="AC1383" s="117"/>
      <c r="AD1383" s="117"/>
      <c r="AE1383" s="117"/>
      <c r="AF1383" s="117"/>
      <c r="AG1383" s="117"/>
      <c r="AH1383" s="117"/>
      <c r="AI1383" s="117"/>
      <c r="AJ1383" s="117"/>
      <c r="AK1383" s="117"/>
      <c r="AL1383" s="117"/>
      <c r="AM1383" s="106"/>
      <c r="AN1383" s="80"/>
    </row>
    <row r="1384" spans="3:40" outlineLevel="1">
      <c r="C1384" s="97" t="str">
        <f t="shared" si="33"/>
        <v>○</v>
      </c>
      <c r="E1384" s="80"/>
      <c r="F1384" s="105"/>
      <c r="G1384" s="33"/>
      <c r="H1384" s="124" t="s">
        <v>288</v>
      </c>
      <c r="I1384" s="113"/>
      <c r="J1384" s="113"/>
      <c r="K1384" s="113"/>
      <c r="L1384" s="113"/>
      <c r="M1384" s="113"/>
      <c r="N1384" s="113"/>
      <c r="O1384" s="113"/>
      <c r="P1384" s="113"/>
      <c r="Q1384" s="113"/>
      <c r="R1384" s="113"/>
      <c r="S1384" s="113"/>
      <c r="T1384" s="113"/>
      <c r="U1384" s="113"/>
      <c r="V1384" s="113"/>
      <c r="W1384" s="113"/>
      <c r="X1384" s="113"/>
      <c r="Y1384" s="113"/>
      <c r="Z1384" s="113"/>
      <c r="AA1384" s="113"/>
      <c r="AB1384" s="113"/>
      <c r="AC1384" s="113"/>
      <c r="AD1384" s="113"/>
      <c r="AE1384" s="113"/>
      <c r="AF1384" s="113"/>
      <c r="AG1384" s="113"/>
      <c r="AH1384" s="113"/>
      <c r="AI1384" s="113"/>
      <c r="AJ1384" s="113"/>
      <c r="AK1384" s="113"/>
      <c r="AL1384" s="114"/>
      <c r="AM1384" s="106"/>
      <c r="AN1384" s="80"/>
    </row>
    <row r="1385" spans="3:40" outlineLevel="1">
      <c r="C1385" s="97" t="str">
        <f t="shared" ref="C1385:C1419" si="34">C$1352</f>
        <v>○</v>
      </c>
      <c r="E1385" s="80"/>
      <c r="F1385" s="105"/>
      <c r="G1385" s="112"/>
      <c r="H1385" s="105"/>
      <c r="I1385" s="1021" t="s">
        <v>1253</v>
      </c>
      <c r="J1385" s="1068"/>
      <c r="K1385" s="1068"/>
      <c r="L1385" s="1068"/>
      <c r="M1385" s="1068"/>
      <c r="N1385" s="1068"/>
      <c r="O1385" s="1068"/>
      <c r="P1385" s="1068"/>
      <c r="Q1385" s="1068"/>
      <c r="R1385" s="1068"/>
      <c r="S1385" s="1068"/>
      <c r="T1385" s="1068"/>
      <c r="U1385" s="1068"/>
      <c r="V1385" s="1068"/>
      <c r="W1385" s="1068"/>
      <c r="X1385" s="1068"/>
      <c r="Y1385" s="1068"/>
      <c r="Z1385" s="1068"/>
      <c r="AA1385" s="1068"/>
      <c r="AB1385" s="1068"/>
      <c r="AC1385" s="1068"/>
      <c r="AD1385" s="1068"/>
      <c r="AE1385" s="1068"/>
      <c r="AF1385" s="1068"/>
      <c r="AG1385" s="1068"/>
      <c r="AH1385" s="1068"/>
      <c r="AI1385" s="1068"/>
      <c r="AJ1385" s="1068"/>
      <c r="AK1385" s="1068"/>
      <c r="AL1385" s="116"/>
      <c r="AM1385" s="106"/>
      <c r="AN1385" s="80"/>
    </row>
    <row r="1386" spans="3:40" s="638" customFormat="1" outlineLevel="1">
      <c r="C1386" s="97" t="str">
        <f t="shared" si="34"/>
        <v>○</v>
      </c>
      <c r="E1386" s="80"/>
      <c r="F1386" s="105"/>
      <c r="G1386" s="112"/>
      <c r="H1386" s="105"/>
      <c r="I1386" s="1021"/>
      <c r="J1386" s="1068"/>
      <c r="K1386" s="1068"/>
      <c r="L1386" s="1068"/>
      <c r="M1386" s="1068"/>
      <c r="N1386" s="1068"/>
      <c r="O1386" s="1068"/>
      <c r="P1386" s="1068"/>
      <c r="Q1386" s="1068"/>
      <c r="R1386" s="1068"/>
      <c r="S1386" s="1068"/>
      <c r="T1386" s="1068"/>
      <c r="U1386" s="1068"/>
      <c r="V1386" s="1068"/>
      <c r="W1386" s="1068"/>
      <c r="X1386" s="1068"/>
      <c r="Y1386" s="1068"/>
      <c r="Z1386" s="1068"/>
      <c r="AA1386" s="1068"/>
      <c r="AB1386" s="1068"/>
      <c r="AC1386" s="1068"/>
      <c r="AD1386" s="1068"/>
      <c r="AE1386" s="1068"/>
      <c r="AF1386" s="1068"/>
      <c r="AG1386" s="1068"/>
      <c r="AH1386" s="1068"/>
      <c r="AI1386" s="1068"/>
      <c r="AJ1386" s="1068"/>
      <c r="AK1386" s="1068"/>
      <c r="AL1386" s="116"/>
      <c r="AM1386" s="106"/>
      <c r="AN1386" s="80"/>
    </row>
    <row r="1387" spans="3:40" outlineLevel="1">
      <c r="C1387" s="97" t="str">
        <f t="shared" si="34"/>
        <v>○</v>
      </c>
      <c r="E1387" s="80"/>
      <c r="F1387" s="105"/>
      <c r="G1387" s="112"/>
      <c r="H1387" s="126"/>
      <c r="I1387" s="111"/>
      <c r="J1387" s="111"/>
      <c r="K1387" s="111"/>
      <c r="L1387" s="111"/>
      <c r="M1387" s="111"/>
      <c r="N1387" s="111"/>
      <c r="O1387" s="111"/>
      <c r="P1387" s="111"/>
      <c r="Q1387" s="111"/>
      <c r="R1387" s="111"/>
      <c r="S1387" s="111"/>
      <c r="T1387" s="111"/>
      <c r="U1387" s="111"/>
      <c r="V1387" s="111"/>
      <c r="W1387" s="111"/>
      <c r="X1387" s="111"/>
      <c r="Y1387" s="111"/>
      <c r="Z1387" s="111"/>
      <c r="AA1387" s="111"/>
      <c r="AB1387" s="111"/>
      <c r="AC1387" s="111"/>
      <c r="AD1387" s="111"/>
      <c r="AE1387" s="111"/>
      <c r="AF1387" s="111"/>
      <c r="AG1387" s="111"/>
      <c r="AH1387" s="111"/>
      <c r="AI1387" s="111"/>
      <c r="AJ1387" s="111"/>
      <c r="AK1387" s="111"/>
      <c r="AL1387" s="116"/>
      <c r="AM1387" s="106"/>
      <c r="AN1387" s="80"/>
    </row>
    <row r="1388" spans="3:40" outlineLevel="1">
      <c r="C1388" s="97" t="str">
        <f t="shared" si="34"/>
        <v>○</v>
      </c>
      <c r="E1388" s="80"/>
      <c r="F1388" s="105"/>
      <c r="G1388" s="112"/>
      <c r="H1388" s="126" t="s">
        <v>289</v>
      </c>
      <c r="I1388" s="647"/>
      <c r="J1388" s="647"/>
      <c r="K1388" s="647"/>
      <c r="L1388" s="647"/>
      <c r="M1388" s="647"/>
      <c r="N1388" s="647"/>
      <c r="O1388" s="647"/>
      <c r="P1388" s="647"/>
      <c r="Q1388" s="647"/>
      <c r="R1388" s="647"/>
      <c r="S1388" s="647"/>
      <c r="T1388" s="647"/>
      <c r="U1388" s="647"/>
      <c r="V1388" s="647"/>
      <c r="W1388" s="647"/>
      <c r="X1388" s="647"/>
      <c r="Y1388" s="647"/>
      <c r="Z1388" s="647"/>
      <c r="AA1388" s="647"/>
      <c r="AB1388" s="647"/>
      <c r="AC1388" s="647"/>
      <c r="AD1388" s="647"/>
      <c r="AE1388" s="647"/>
      <c r="AF1388" s="647"/>
      <c r="AG1388" s="647"/>
      <c r="AH1388" s="647"/>
      <c r="AI1388" s="647"/>
      <c r="AJ1388" s="647"/>
      <c r="AK1388" s="111"/>
      <c r="AL1388" s="116"/>
      <c r="AM1388" s="106"/>
      <c r="AN1388" s="80"/>
    </row>
    <row r="1389" spans="3:40" outlineLevel="1">
      <c r="C1389" s="97" t="str">
        <f t="shared" si="34"/>
        <v>○</v>
      </c>
      <c r="E1389" s="80"/>
      <c r="F1389" s="105"/>
      <c r="G1389" s="88"/>
      <c r="H1389" s="126"/>
      <c r="I1389" s="1021" t="s">
        <v>1251</v>
      </c>
      <c r="J1389" s="1021"/>
      <c r="K1389" s="1021"/>
      <c r="L1389" s="1021"/>
      <c r="M1389" s="1021"/>
      <c r="N1389" s="1021"/>
      <c r="O1389" s="1021"/>
      <c r="P1389" s="1021"/>
      <c r="Q1389" s="1021"/>
      <c r="R1389" s="1021"/>
      <c r="S1389" s="1021"/>
      <c r="T1389" s="1021"/>
      <c r="U1389" s="1021"/>
      <c r="V1389" s="1021"/>
      <c r="W1389" s="1021"/>
      <c r="X1389" s="1021"/>
      <c r="Y1389" s="1021"/>
      <c r="Z1389" s="1021"/>
      <c r="AA1389" s="1021"/>
      <c r="AB1389" s="1021"/>
      <c r="AC1389" s="1021"/>
      <c r="AD1389" s="1021"/>
      <c r="AE1389" s="1021"/>
      <c r="AF1389" s="1021"/>
      <c r="AG1389" s="1021"/>
      <c r="AH1389" s="1021"/>
      <c r="AI1389" s="1021"/>
      <c r="AJ1389" s="1021"/>
      <c r="AK1389" s="1021"/>
      <c r="AL1389" s="1022"/>
      <c r="AM1389" s="106"/>
      <c r="AN1389" s="80"/>
    </row>
    <row r="1390" spans="3:40" outlineLevel="1">
      <c r="C1390" s="97" t="str">
        <f t="shared" si="34"/>
        <v>○</v>
      </c>
      <c r="E1390" s="80"/>
      <c r="F1390" s="105"/>
      <c r="G1390" s="112"/>
      <c r="H1390" s="105"/>
      <c r="I1390" s="1021"/>
      <c r="J1390" s="1021"/>
      <c r="K1390" s="1021"/>
      <c r="L1390" s="1021"/>
      <c r="M1390" s="1021"/>
      <c r="N1390" s="1021"/>
      <c r="O1390" s="1021"/>
      <c r="P1390" s="1021"/>
      <c r="Q1390" s="1021"/>
      <c r="R1390" s="1021"/>
      <c r="S1390" s="1021"/>
      <c r="T1390" s="1021"/>
      <c r="U1390" s="1021"/>
      <c r="V1390" s="1021"/>
      <c r="W1390" s="1021"/>
      <c r="X1390" s="1021"/>
      <c r="Y1390" s="1021"/>
      <c r="Z1390" s="1021"/>
      <c r="AA1390" s="1021"/>
      <c r="AB1390" s="1021"/>
      <c r="AC1390" s="1021"/>
      <c r="AD1390" s="1021"/>
      <c r="AE1390" s="1021"/>
      <c r="AF1390" s="1021"/>
      <c r="AG1390" s="1021"/>
      <c r="AH1390" s="1021"/>
      <c r="AI1390" s="1021"/>
      <c r="AJ1390" s="1021"/>
      <c r="AK1390" s="1021"/>
      <c r="AL1390" s="1022"/>
      <c r="AM1390" s="106"/>
      <c r="AN1390" s="80"/>
    </row>
    <row r="1391" spans="3:40" outlineLevel="1">
      <c r="C1391" s="97" t="str">
        <f t="shared" si="34"/>
        <v>○</v>
      </c>
      <c r="E1391" s="80"/>
      <c r="F1391" s="105"/>
      <c r="G1391" s="112"/>
      <c r="H1391" s="125"/>
      <c r="I1391" s="1021"/>
      <c r="J1391" s="1021"/>
      <c r="K1391" s="1021"/>
      <c r="L1391" s="1021"/>
      <c r="M1391" s="1021"/>
      <c r="N1391" s="1021"/>
      <c r="O1391" s="1021"/>
      <c r="P1391" s="1021"/>
      <c r="Q1391" s="1021"/>
      <c r="R1391" s="1021"/>
      <c r="S1391" s="1021"/>
      <c r="T1391" s="1021"/>
      <c r="U1391" s="1021"/>
      <c r="V1391" s="1021"/>
      <c r="W1391" s="1021"/>
      <c r="X1391" s="1021"/>
      <c r="Y1391" s="1021"/>
      <c r="Z1391" s="1021"/>
      <c r="AA1391" s="1021"/>
      <c r="AB1391" s="1021"/>
      <c r="AC1391" s="1021"/>
      <c r="AD1391" s="1021"/>
      <c r="AE1391" s="1021"/>
      <c r="AF1391" s="1021"/>
      <c r="AG1391" s="1021"/>
      <c r="AH1391" s="1021"/>
      <c r="AI1391" s="1021"/>
      <c r="AJ1391" s="1021"/>
      <c r="AK1391" s="1021"/>
      <c r="AL1391" s="1022"/>
      <c r="AM1391" s="106"/>
      <c r="AN1391" s="80"/>
    </row>
    <row r="1392" spans="3:40" outlineLevel="1">
      <c r="C1392" s="97" t="str">
        <f t="shared" si="34"/>
        <v>○</v>
      </c>
      <c r="E1392" s="80"/>
      <c r="F1392" s="105"/>
      <c r="G1392" s="112"/>
      <c r="H1392" s="125"/>
      <c r="I1392" s="648"/>
      <c r="J1392" s="648"/>
      <c r="K1392" s="648"/>
      <c r="L1392" s="648"/>
      <c r="M1392" s="648"/>
      <c r="N1392" s="648"/>
      <c r="O1392" s="648"/>
      <c r="P1392" s="648"/>
      <c r="Q1392" s="648"/>
      <c r="R1392" s="648"/>
      <c r="S1392" s="648"/>
      <c r="T1392" s="648"/>
      <c r="U1392" s="648"/>
      <c r="V1392" s="648"/>
      <c r="W1392" s="647"/>
      <c r="X1392" s="647"/>
      <c r="Y1392" s="647"/>
      <c r="Z1392" s="647"/>
      <c r="AA1392" s="647"/>
      <c r="AB1392" s="647"/>
      <c r="AC1392" s="647"/>
      <c r="AD1392" s="647"/>
      <c r="AE1392" s="647"/>
      <c r="AF1392" s="647"/>
      <c r="AG1392" s="647"/>
      <c r="AH1392" s="647"/>
      <c r="AI1392" s="647"/>
      <c r="AJ1392" s="647"/>
      <c r="AK1392" s="111"/>
      <c r="AL1392" s="116"/>
      <c r="AM1392" s="106"/>
      <c r="AN1392" s="80"/>
    </row>
    <row r="1393" spans="3:40" outlineLevel="1">
      <c r="C1393" s="97" t="str">
        <f t="shared" si="34"/>
        <v>○</v>
      </c>
      <c r="E1393" s="80"/>
      <c r="F1393" s="105"/>
      <c r="G1393" s="88"/>
      <c r="H1393" s="115"/>
      <c r="I1393" s="122" t="s">
        <v>458</v>
      </c>
      <c r="J1393" s="132"/>
      <c r="K1393" s="132"/>
      <c r="L1393" s="132"/>
      <c r="M1393" s="132"/>
      <c r="N1393" s="132"/>
      <c r="O1393" s="132"/>
      <c r="P1393" s="132"/>
      <c r="Q1393" s="132"/>
      <c r="R1393" s="132"/>
      <c r="S1393" s="132"/>
      <c r="T1393" s="132"/>
      <c r="U1393" s="132"/>
      <c r="V1393" s="132"/>
      <c r="W1393" s="132"/>
      <c r="X1393" s="132"/>
      <c r="Y1393" s="132"/>
      <c r="Z1393" s="132"/>
      <c r="AA1393" s="132"/>
      <c r="AB1393" s="132"/>
      <c r="AC1393" s="132"/>
      <c r="AD1393" s="132"/>
      <c r="AE1393" s="132"/>
      <c r="AF1393" s="132"/>
      <c r="AG1393" s="132"/>
      <c r="AH1393" s="132"/>
      <c r="AI1393" s="132"/>
      <c r="AJ1393" s="132"/>
      <c r="AK1393" s="111"/>
      <c r="AL1393" s="116"/>
      <c r="AM1393" s="106"/>
      <c r="AN1393" s="80"/>
    </row>
    <row r="1394" spans="3:40" outlineLevel="1">
      <c r="C1394" s="97" t="str">
        <f t="shared" si="34"/>
        <v>○</v>
      </c>
      <c r="E1394" s="80"/>
      <c r="F1394" s="105"/>
      <c r="G1394" s="88"/>
      <c r="H1394" s="115"/>
      <c r="I1394" s="122" t="s">
        <v>459</v>
      </c>
      <c r="J1394" s="132"/>
      <c r="K1394" s="132"/>
      <c r="L1394" s="132"/>
      <c r="M1394" s="132"/>
      <c r="N1394" s="132"/>
      <c r="O1394" s="132"/>
      <c r="P1394" s="132"/>
      <c r="Q1394" s="132"/>
      <c r="R1394" s="132"/>
      <c r="S1394" s="132"/>
      <c r="T1394" s="132"/>
      <c r="U1394" s="132"/>
      <c r="V1394" s="132"/>
      <c r="W1394" s="132"/>
      <c r="X1394" s="132"/>
      <c r="Y1394" s="132"/>
      <c r="Z1394" s="132"/>
      <c r="AA1394" s="132"/>
      <c r="AB1394" s="132"/>
      <c r="AC1394" s="132"/>
      <c r="AD1394" s="132"/>
      <c r="AE1394" s="132"/>
      <c r="AF1394" s="132"/>
      <c r="AG1394" s="132"/>
      <c r="AH1394" s="132"/>
      <c r="AI1394" s="132"/>
      <c r="AJ1394" s="132"/>
      <c r="AK1394" s="111"/>
      <c r="AL1394" s="116"/>
      <c r="AM1394" s="106"/>
      <c r="AN1394" s="80"/>
    </row>
    <row r="1395" spans="3:40" outlineLevel="1">
      <c r="C1395" s="97" t="str">
        <f t="shared" si="34"/>
        <v>○</v>
      </c>
      <c r="E1395" s="80"/>
      <c r="F1395" s="105"/>
      <c r="G1395" s="88"/>
      <c r="H1395" s="119"/>
      <c r="I1395" s="133" t="s">
        <v>1155</v>
      </c>
      <c r="J1395" s="134"/>
      <c r="K1395" s="134"/>
      <c r="L1395" s="134"/>
      <c r="M1395" s="134"/>
      <c r="N1395" s="134"/>
      <c r="O1395" s="134"/>
      <c r="P1395" s="134"/>
      <c r="Q1395" s="134"/>
      <c r="R1395" s="134"/>
      <c r="S1395" s="134"/>
      <c r="T1395" s="134"/>
      <c r="U1395" s="134"/>
      <c r="V1395" s="134"/>
      <c r="W1395" s="134"/>
      <c r="X1395" s="134"/>
      <c r="Y1395" s="134"/>
      <c r="Z1395" s="134"/>
      <c r="AA1395" s="134"/>
      <c r="AB1395" s="134"/>
      <c r="AC1395" s="134"/>
      <c r="AD1395" s="134"/>
      <c r="AE1395" s="134"/>
      <c r="AF1395" s="134"/>
      <c r="AG1395" s="134"/>
      <c r="AH1395" s="134"/>
      <c r="AI1395" s="134"/>
      <c r="AJ1395" s="134"/>
      <c r="AK1395" s="120"/>
      <c r="AL1395" s="121"/>
      <c r="AM1395" s="106"/>
      <c r="AN1395" s="80"/>
    </row>
    <row r="1396" spans="3:40" outlineLevel="1">
      <c r="C1396" s="97" t="str">
        <f t="shared" si="34"/>
        <v>○</v>
      </c>
      <c r="E1396" s="80"/>
      <c r="F1396" s="105"/>
      <c r="G1396" s="88"/>
      <c r="H1396" s="88"/>
      <c r="I1396" s="117"/>
      <c r="J1396" s="117"/>
      <c r="K1396" s="117"/>
      <c r="L1396" s="117"/>
      <c r="M1396" s="117"/>
      <c r="N1396" s="117"/>
      <c r="O1396" s="117"/>
      <c r="P1396" s="117"/>
      <c r="Q1396" s="117"/>
      <c r="R1396" s="117"/>
      <c r="S1396" s="117"/>
      <c r="T1396" s="117"/>
      <c r="U1396" s="117"/>
      <c r="V1396" s="117"/>
      <c r="W1396" s="117"/>
      <c r="X1396" s="117"/>
      <c r="Y1396" s="117"/>
      <c r="Z1396" s="117"/>
      <c r="AA1396" s="117"/>
      <c r="AB1396" s="117"/>
      <c r="AC1396" s="117"/>
      <c r="AD1396" s="117"/>
      <c r="AE1396" s="117"/>
      <c r="AF1396" s="117"/>
      <c r="AG1396" s="117"/>
      <c r="AH1396" s="117"/>
      <c r="AI1396" s="117"/>
      <c r="AJ1396" s="117"/>
      <c r="AK1396" s="117"/>
      <c r="AL1396" s="117"/>
      <c r="AM1396" s="106"/>
      <c r="AN1396" s="80"/>
    </row>
    <row r="1397" spans="3:40" outlineLevel="1">
      <c r="C1397" s="97" t="str">
        <f t="shared" si="34"/>
        <v>○</v>
      </c>
      <c r="E1397" s="80"/>
      <c r="F1397" s="105"/>
      <c r="G1397" s="33" t="s">
        <v>304</v>
      </c>
      <c r="H1397" s="88"/>
      <c r="I1397" s="117"/>
      <c r="J1397" s="117"/>
      <c r="K1397" s="117"/>
      <c r="L1397" s="117"/>
      <c r="M1397" s="117"/>
      <c r="N1397" s="117"/>
      <c r="O1397" s="117"/>
      <c r="P1397" s="117"/>
      <c r="Q1397" s="117"/>
      <c r="R1397" s="117"/>
      <c r="S1397" s="117"/>
      <c r="T1397" s="117"/>
      <c r="U1397" s="117"/>
      <c r="V1397" s="117"/>
      <c r="W1397" s="117"/>
      <c r="X1397" s="117"/>
      <c r="Y1397" s="117"/>
      <c r="Z1397" s="117"/>
      <c r="AA1397" s="117"/>
      <c r="AB1397" s="117"/>
      <c r="AC1397" s="117"/>
      <c r="AD1397" s="117"/>
      <c r="AE1397" s="117"/>
      <c r="AF1397" s="117"/>
      <c r="AG1397" s="117"/>
      <c r="AH1397" s="117"/>
      <c r="AI1397" s="117"/>
      <c r="AJ1397" s="117"/>
      <c r="AK1397" s="117"/>
      <c r="AL1397" s="117"/>
      <c r="AM1397" s="106"/>
      <c r="AN1397" s="80"/>
    </row>
    <row r="1398" spans="3:40" outlineLevel="1">
      <c r="C1398" s="97" t="str">
        <f t="shared" si="34"/>
        <v>○</v>
      </c>
      <c r="E1398" s="80"/>
      <c r="F1398" s="105"/>
      <c r="G1398" s="88"/>
      <c r="H1398" s="1017" t="s">
        <v>1252</v>
      </c>
      <c r="I1398" s="1018"/>
      <c r="J1398" s="1018"/>
      <c r="K1398" s="1018"/>
      <c r="L1398" s="1018"/>
      <c r="M1398" s="1018"/>
      <c r="N1398" s="1018"/>
      <c r="O1398" s="1018"/>
      <c r="P1398" s="1018"/>
      <c r="Q1398" s="1018"/>
      <c r="R1398" s="1018"/>
      <c r="S1398" s="1018"/>
      <c r="T1398" s="1018"/>
      <c r="U1398" s="1018"/>
      <c r="V1398" s="1018"/>
      <c r="W1398" s="1018"/>
      <c r="X1398" s="1018"/>
      <c r="Y1398" s="1018"/>
      <c r="Z1398" s="1018"/>
      <c r="AA1398" s="1018"/>
      <c r="AB1398" s="1018"/>
      <c r="AC1398" s="1018"/>
      <c r="AD1398" s="1018"/>
      <c r="AE1398" s="1018"/>
      <c r="AF1398" s="1018"/>
      <c r="AG1398" s="1018"/>
      <c r="AH1398" s="1018"/>
      <c r="AI1398" s="1018"/>
      <c r="AJ1398" s="1018"/>
      <c r="AK1398" s="1018"/>
      <c r="AL1398" s="1019"/>
      <c r="AM1398" s="106"/>
      <c r="AN1398" s="80"/>
    </row>
    <row r="1399" spans="3:40" outlineLevel="1">
      <c r="C1399" s="97" t="str">
        <f t="shared" si="34"/>
        <v>○</v>
      </c>
      <c r="E1399" s="80"/>
      <c r="F1399" s="105"/>
      <c r="G1399" s="88"/>
      <c r="H1399" s="1020"/>
      <c r="I1399" s="1021"/>
      <c r="J1399" s="1021"/>
      <c r="K1399" s="1021"/>
      <c r="L1399" s="1021"/>
      <c r="M1399" s="1021"/>
      <c r="N1399" s="1021"/>
      <c r="O1399" s="1021"/>
      <c r="P1399" s="1021"/>
      <c r="Q1399" s="1021"/>
      <c r="R1399" s="1021"/>
      <c r="S1399" s="1021"/>
      <c r="T1399" s="1021"/>
      <c r="U1399" s="1021"/>
      <c r="V1399" s="1021"/>
      <c r="W1399" s="1021"/>
      <c r="X1399" s="1021"/>
      <c r="Y1399" s="1021"/>
      <c r="Z1399" s="1021"/>
      <c r="AA1399" s="1021"/>
      <c r="AB1399" s="1021"/>
      <c r="AC1399" s="1021"/>
      <c r="AD1399" s="1021"/>
      <c r="AE1399" s="1021"/>
      <c r="AF1399" s="1021"/>
      <c r="AG1399" s="1021"/>
      <c r="AH1399" s="1021"/>
      <c r="AI1399" s="1021"/>
      <c r="AJ1399" s="1021"/>
      <c r="AK1399" s="1021"/>
      <c r="AL1399" s="1022"/>
      <c r="AM1399" s="106"/>
      <c r="AN1399" s="80"/>
    </row>
    <row r="1400" spans="3:40" outlineLevel="1">
      <c r="C1400" s="97" t="str">
        <f t="shared" si="34"/>
        <v>○</v>
      </c>
      <c r="E1400" s="80"/>
      <c r="F1400" s="105"/>
      <c r="G1400" s="88"/>
      <c r="H1400" s="1020"/>
      <c r="I1400" s="1021"/>
      <c r="J1400" s="1021"/>
      <c r="K1400" s="1021"/>
      <c r="L1400" s="1021"/>
      <c r="M1400" s="1021"/>
      <c r="N1400" s="1021"/>
      <c r="O1400" s="1021"/>
      <c r="P1400" s="1021"/>
      <c r="Q1400" s="1021"/>
      <c r="R1400" s="1021"/>
      <c r="S1400" s="1021"/>
      <c r="T1400" s="1021"/>
      <c r="U1400" s="1021"/>
      <c r="V1400" s="1021"/>
      <c r="W1400" s="1021"/>
      <c r="X1400" s="1021"/>
      <c r="Y1400" s="1021"/>
      <c r="Z1400" s="1021"/>
      <c r="AA1400" s="1021"/>
      <c r="AB1400" s="1021"/>
      <c r="AC1400" s="1021"/>
      <c r="AD1400" s="1021"/>
      <c r="AE1400" s="1021"/>
      <c r="AF1400" s="1021"/>
      <c r="AG1400" s="1021"/>
      <c r="AH1400" s="1021"/>
      <c r="AI1400" s="1021"/>
      <c r="AJ1400" s="1021"/>
      <c r="AK1400" s="1021"/>
      <c r="AL1400" s="1022"/>
      <c r="AM1400" s="106"/>
      <c r="AN1400" s="80"/>
    </row>
    <row r="1401" spans="3:40" outlineLevel="1">
      <c r="C1401" s="97" t="str">
        <f t="shared" si="34"/>
        <v>○</v>
      </c>
      <c r="E1401" s="80"/>
      <c r="F1401" s="105"/>
      <c r="G1401" s="88"/>
      <c r="H1401" s="1020"/>
      <c r="I1401" s="1021"/>
      <c r="J1401" s="1021"/>
      <c r="K1401" s="1021"/>
      <c r="L1401" s="1021"/>
      <c r="M1401" s="1021"/>
      <c r="N1401" s="1021"/>
      <c r="O1401" s="1021"/>
      <c r="P1401" s="1021"/>
      <c r="Q1401" s="1021"/>
      <c r="R1401" s="1021"/>
      <c r="S1401" s="1021"/>
      <c r="T1401" s="1021"/>
      <c r="U1401" s="1021"/>
      <c r="V1401" s="1021"/>
      <c r="W1401" s="1021"/>
      <c r="X1401" s="1021"/>
      <c r="Y1401" s="1021"/>
      <c r="Z1401" s="1021"/>
      <c r="AA1401" s="1021"/>
      <c r="AB1401" s="1021"/>
      <c r="AC1401" s="1021"/>
      <c r="AD1401" s="1021"/>
      <c r="AE1401" s="1021"/>
      <c r="AF1401" s="1021"/>
      <c r="AG1401" s="1021"/>
      <c r="AH1401" s="1021"/>
      <c r="AI1401" s="1021"/>
      <c r="AJ1401" s="1021"/>
      <c r="AK1401" s="1021"/>
      <c r="AL1401" s="1022"/>
      <c r="AM1401" s="106"/>
      <c r="AN1401" s="80"/>
    </row>
    <row r="1402" spans="3:40" outlineLevel="1">
      <c r="C1402" s="97" t="str">
        <f t="shared" si="34"/>
        <v>○</v>
      </c>
      <c r="E1402" s="80"/>
      <c r="F1402" s="105"/>
      <c r="G1402" s="88"/>
      <c r="H1402" s="1020"/>
      <c r="I1402" s="1021"/>
      <c r="J1402" s="1021"/>
      <c r="K1402" s="1021"/>
      <c r="L1402" s="1021"/>
      <c r="M1402" s="1021"/>
      <c r="N1402" s="1021"/>
      <c r="O1402" s="1021"/>
      <c r="P1402" s="1021"/>
      <c r="Q1402" s="1021"/>
      <c r="R1402" s="1021"/>
      <c r="S1402" s="1021"/>
      <c r="T1402" s="1021"/>
      <c r="U1402" s="1021"/>
      <c r="V1402" s="1021"/>
      <c r="W1402" s="1021"/>
      <c r="X1402" s="1021"/>
      <c r="Y1402" s="1021"/>
      <c r="Z1402" s="1021"/>
      <c r="AA1402" s="1021"/>
      <c r="AB1402" s="1021"/>
      <c r="AC1402" s="1021"/>
      <c r="AD1402" s="1021"/>
      <c r="AE1402" s="1021"/>
      <c r="AF1402" s="1021"/>
      <c r="AG1402" s="1021"/>
      <c r="AH1402" s="1021"/>
      <c r="AI1402" s="1021"/>
      <c r="AJ1402" s="1021"/>
      <c r="AK1402" s="1021"/>
      <c r="AL1402" s="1022"/>
      <c r="AM1402" s="106"/>
      <c r="AN1402" s="80"/>
    </row>
    <row r="1403" spans="3:40" outlineLevel="1">
      <c r="C1403" s="97" t="str">
        <f t="shared" si="34"/>
        <v>○</v>
      </c>
      <c r="E1403" s="80"/>
      <c r="F1403" s="105"/>
      <c r="G1403" s="88"/>
      <c r="H1403" s="1020"/>
      <c r="I1403" s="1021"/>
      <c r="J1403" s="1021"/>
      <c r="K1403" s="1021"/>
      <c r="L1403" s="1021"/>
      <c r="M1403" s="1021"/>
      <c r="N1403" s="1021"/>
      <c r="O1403" s="1021"/>
      <c r="P1403" s="1021"/>
      <c r="Q1403" s="1021"/>
      <c r="R1403" s="1021"/>
      <c r="S1403" s="1021"/>
      <c r="T1403" s="1021"/>
      <c r="U1403" s="1021"/>
      <c r="V1403" s="1021"/>
      <c r="W1403" s="1021"/>
      <c r="X1403" s="1021"/>
      <c r="Y1403" s="1021"/>
      <c r="Z1403" s="1021"/>
      <c r="AA1403" s="1021"/>
      <c r="AB1403" s="1021"/>
      <c r="AC1403" s="1021"/>
      <c r="AD1403" s="1021"/>
      <c r="AE1403" s="1021"/>
      <c r="AF1403" s="1021"/>
      <c r="AG1403" s="1021"/>
      <c r="AH1403" s="1021"/>
      <c r="AI1403" s="1021"/>
      <c r="AJ1403" s="1021"/>
      <c r="AK1403" s="1021"/>
      <c r="AL1403" s="1022"/>
      <c r="AM1403" s="106"/>
      <c r="AN1403" s="80"/>
    </row>
    <row r="1404" spans="3:40" outlineLevel="1">
      <c r="C1404" s="97" t="str">
        <f t="shared" si="34"/>
        <v>○</v>
      </c>
      <c r="E1404" s="80"/>
      <c r="F1404" s="105"/>
      <c r="G1404" s="88"/>
      <c r="H1404" s="1020"/>
      <c r="I1404" s="1021"/>
      <c r="J1404" s="1021"/>
      <c r="K1404" s="1021"/>
      <c r="L1404" s="1021"/>
      <c r="M1404" s="1021"/>
      <c r="N1404" s="1021"/>
      <c r="O1404" s="1021"/>
      <c r="P1404" s="1021"/>
      <c r="Q1404" s="1021"/>
      <c r="R1404" s="1021"/>
      <c r="S1404" s="1021"/>
      <c r="T1404" s="1021"/>
      <c r="U1404" s="1021"/>
      <c r="V1404" s="1021"/>
      <c r="W1404" s="1021"/>
      <c r="X1404" s="1021"/>
      <c r="Y1404" s="1021"/>
      <c r="Z1404" s="1021"/>
      <c r="AA1404" s="1021"/>
      <c r="AB1404" s="1021"/>
      <c r="AC1404" s="1021"/>
      <c r="AD1404" s="1021"/>
      <c r="AE1404" s="1021"/>
      <c r="AF1404" s="1021"/>
      <c r="AG1404" s="1021"/>
      <c r="AH1404" s="1021"/>
      <c r="AI1404" s="1021"/>
      <c r="AJ1404" s="1021"/>
      <c r="AK1404" s="1021"/>
      <c r="AL1404" s="1022"/>
      <c r="AM1404" s="106"/>
      <c r="AN1404" s="80"/>
    </row>
    <row r="1405" spans="3:40" outlineLevel="1">
      <c r="C1405" s="97" t="str">
        <f t="shared" si="34"/>
        <v>○</v>
      </c>
      <c r="E1405" s="80"/>
      <c r="F1405" s="105"/>
      <c r="G1405" s="88"/>
      <c r="H1405" s="1020"/>
      <c r="I1405" s="1021"/>
      <c r="J1405" s="1021"/>
      <c r="K1405" s="1021"/>
      <c r="L1405" s="1021"/>
      <c r="M1405" s="1021"/>
      <c r="N1405" s="1021"/>
      <c r="O1405" s="1021"/>
      <c r="P1405" s="1021"/>
      <c r="Q1405" s="1021"/>
      <c r="R1405" s="1021"/>
      <c r="S1405" s="1021"/>
      <c r="T1405" s="1021"/>
      <c r="U1405" s="1021"/>
      <c r="V1405" s="1021"/>
      <c r="W1405" s="1021"/>
      <c r="X1405" s="1021"/>
      <c r="Y1405" s="1021"/>
      <c r="Z1405" s="1021"/>
      <c r="AA1405" s="1021"/>
      <c r="AB1405" s="1021"/>
      <c r="AC1405" s="1021"/>
      <c r="AD1405" s="1021"/>
      <c r="AE1405" s="1021"/>
      <c r="AF1405" s="1021"/>
      <c r="AG1405" s="1021"/>
      <c r="AH1405" s="1021"/>
      <c r="AI1405" s="1021"/>
      <c r="AJ1405" s="1021"/>
      <c r="AK1405" s="1021"/>
      <c r="AL1405" s="1022"/>
      <c r="AM1405" s="106"/>
      <c r="AN1405" s="80"/>
    </row>
    <row r="1406" spans="3:40" outlineLevel="1">
      <c r="C1406" s="97" t="str">
        <f t="shared" si="34"/>
        <v>○</v>
      </c>
      <c r="E1406" s="80"/>
      <c r="F1406" s="105"/>
      <c r="G1406" s="88"/>
      <c r="H1406" s="1020"/>
      <c r="I1406" s="1021"/>
      <c r="J1406" s="1021"/>
      <c r="K1406" s="1021"/>
      <c r="L1406" s="1021"/>
      <c r="M1406" s="1021"/>
      <c r="N1406" s="1021"/>
      <c r="O1406" s="1021"/>
      <c r="P1406" s="1021"/>
      <c r="Q1406" s="1021"/>
      <c r="R1406" s="1021"/>
      <c r="S1406" s="1021"/>
      <c r="T1406" s="1021"/>
      <c r="U1406" s="1021"/>
      <c r="V1406" s="1021"/>
      <c r="W1406" s="1021"/>
      <c r="X1406" s="1021"/>
      <c r="Y1406" s="1021"/>
      <c r="Z1406" s="1021"/>
      <c r="AA1406" s="1021"/>
      <c r="AB1406" s="1021"/>
      <c r="AC1406" s="1021"/>
      <c r="AD1406" s="1021"/>
      <c r="AE1406" s="1021"/>
      <c r="AF1406" s="1021"/>
      <c r="AG1406" s="1021"/>
      <c r="AH1406" s="1021"/>
      <c r="AI1406" s="1021"/>
      <c r="AJ1406" s="1021"/>
      <c r="AK1406" s="1021"/>
      <c r="AL1406" s="1022"/>
      <c r="AM1406" s="106"/>
      <c r="AN1406" s="80"/>
    </row>
    <row r="1407" spans="3:40" outlineLevel="1">
      <c r="C1407" s="97" t="str">
        <f t="shared" si="34"/>
        <v>○</v>
      </c>
      <c r="E1407" s="80"/>
      <c r="F1407" s="105"/>
      <c r="G1407" s="88"/>
      <c r="H1407" s="1023"/>
      <c r="I1407" s="1024"/>
      <c r="J1407" s="1024"/>
      <c r="K1407" s="1024"/>
      <c r="L1407" s="1024"/>
      <c r="M1407" s="1024"/>
      <c r="N1407" s="1024"/>
      <c r="O1407" s="1024"/>
      <c r="P1407" s="1024"/>
      <c r="Q1407" s="1024"/>
      <c r="R1407" s="1024"/>
      <c r="S1407" s="1024"/>
      <c r="T1407" s="1024"/>
      <c r="U1407" s="1024"/>
      <c r="V1407" s="1024"/>
      <c r="W1407" s="1024"/>
      <c r="X1407" s="1024"/>
      <c r="Y1407" s="1024"/>
      <c r="Z1407" s="1024"/>
      <c r="AA1407" s="1024"/>
      <c r="AB1407" s="1024"/>
      <c r="AC1407" s="1024"/>
      <c r="AD1407" s="1024"/>
      <c r="AE1407" s="1024"/>
      <c r="AF1407" s="1024"/>
      <c r="AG1407" s="1024"/>
      <c r="AH1407" s="1024"/>
      <c r="AI1407" s="1024"/>
      <c r="AJ1407" s="1024"/>
      <c r="AK1407" s="1024"/>
      <c r="AL1407" s="1025"/>
      <c r="AM1407" s="106"/>
      <c r="AN1407" s="80"/>
    </row>
    <row r="1408" spans="3:40" outlineLevel="1">
      <c r="C1408" s="97" t="str">
        <f t="shared" si="34"/>
        <v>○</v>
      </c>
      <c r="E1408" s="80"/>
      <c r="F1408" s="105"/>
      <c r="G1408" s="88"/>
      <c r="H1408" s="88"/>
      <c r="I1408" s="88"/>
      <c r="J1408" s="88"/>
      <c r="K1408" s="88"/>
      <c r="L1408" s="88"/>
      <c r="M1408" s="88"/>
      <c r="N1408" s="88"/>
      <c r="O1408" s="88"/>
      <c r="P1408" s="88"/>
      <c r="Q1408" s="88"/>
      <c r="R1408" s="88"/>
      <c r="S1408" s="88"/>
      <c r="T1408" s="88"/>
      <c r="U1408" s="88"/>
      <c r="V1408" s="88"/>
      <c r="W1408" s="88"/>
      <c r="X1408" s="88"/>
      <c r="Y1408" s="88"/>
      <c r="Z1408" s="88"/>
      <c r="AA1408" s="88"/>
      <c r="AB1408" s="88"/>
      <c r="AC1408" s="88"/>
      <c r="AD1408" s="88"/>
      <c r="AE1408" s="88"/>
      <c r="AF1408" s="88"/>
      <c r="AG1408" s="88"/>
      <c r="AH1408" s="88"/>
      <c r="AI1408" s="88"/>
      <c r="AJ1408" s="88"/>
      <c r="AK1408" s="88"/>
      <c r="AL1408" s="88"/>
      <c r="AM1408" s="106"/>
      <c r="AN1408" s="80"/>
    </row>
    <row r="1409" spans="3:51" outlineLevel="1">
      <c r="C1409" s="97" t="str">
        <f t="shared" si="34"/>
        <v>○</v>
      </c>
      <c r="E1409" s="80"/>
      <c r="F1409" s="105"/>
      <c r="G1409" s="88"/>
      <c r="H1409" s="88"/>
      <c r="I1409" s="88"/>
      <c r="J1409" s="110"/>
      <c r="K1409" s="117"/>
      <c r="L1409" s="117"/>
      <c r="M1409" s="117"/>
      <c r="N1409" s="117"/>
      <c r="O1409" s="117"/>
      <c r="P1409" s="117"/>
      <c r="Q1409" s="117"/>
      <c r="R1409" s="117"/>
      <c r="S1409" s="117"/>
      <c r="T1409" s="117"/>
      <c r="U1409" s="117"/>
      <c r="V1409" s="117"/>
      <c r="W1409" s="117"/>
      <c r="X1409" s="117"/>
      <c r="Y1409" s="117"/>
      <c r="Z1409" s="117"/>
      <c r="AA1409" s="117"/>
      <c r="AB1409" s="117"/>
      <c r="AC1409" s="117"/>
      <c r="AD1409" s="117"/>
      <c r="AE1409" s="117"/>
      <c r="AF1409" s="117"/>
      <c r="AG1409" s="117"/>
      <c r="AH1409" s="117"/>
      <c r="AI1409" s="117"/>
      <c r="AJ1409" s="117"/>
      <c r="AK1409" s="117"/>
      <c r="AL1409" s="117"/>
      <c r="AM1409" s="106"/>
      <c r="AN1409" s="80"/>
    </row>
    <row r="1410" spans="3:51" outlineLevel="1">
      <c r="C1410" s="97" t="str">
        <f t="shared" si="34"/>
        <v>○</v>
      </c>
      <c r="E1410" s="80"/>
      <c r="F1410" s="107"/>
      <c r="G1410" s="108"/>
      <c r="H1410" s="108"/>
      <c r="I1410" s="108"/>
      <c r="J1410" s="108"/>
      <c r="K1410" s="108"/>
      <c r="L1410" s="108"/>
      <c r="M1410" s="108"/>
      <c r="N1410" s="108"/>
      <c r="O1410" s="108"/>
      <c r="P1410" s="108"/>
      <c r="Q1410" s="108"/>
      <c r="R1410" s="108"/>
      <c r="S1410" s="108"/>
      <c r="T1410" s="108"/>
      <c r="U1410" s="108"/>
      <c r="V1410" s="108"/>
      <c r="W1410" s="108"/>
      <c r="X1410" s="108"/>
      <c r="Y1410" s="108"/>
      <c r="Z1410" s="108"/>
      <c r="AA1410" s="108"/>
      <c r="AB1410" s="108"/>
      <c r="AC1410" s="108"/>
      <c r="AD1410" s="108"/>
      <c r="AE1410" s="108"/>
      <c r="AF1410" s="108"/>
      <c r="AG1410" s="108"/>
      <c r="AH1410" s="108"/>
      <c r="AI1410" s="108"/>
      <c r="AJ1410" s="108"/>
      <c r="AK1410" s="108"/>
      <c r="AL1410" s="108"/>
      <c r="AM1410" s="109"/>
      <c r="AN1410" s="80"/>
    </row>
    <row r="1411" spans="3:51" outlineLevel="1">
      <c r="C1411" s="97" t="str">
        <f t="shared" si="34"/>
        <v>○</v>
      </c>
      <c r="E1411" s="80"/>
      <c r="F1411" s="80"/>
      <c r="G1411" s="80"/>
      <c r="H1411" s="80"/>
      <c r="I1411" s="80"/>
      <c r="J1411" s="80"/>
      <c r="K1411" s="80"/>
      <c r="L1411" s="80"/>
      <c r="M1411" s="80"/>
      <c r="N1411" s="80"/>
      <c r="O1411" s="80"/>
      <c r="P1411" s="80"/>
      <c r="Q1411" s="80"/>
      <c r="R1411" s="80"/>
      <c r="S1411" s="80"/>
      <c r="T1411" s="80"/>
      <c r="U1411" s="80"/>
      <c r="V1411" s="80"/>
      <c r="W1411" s="80"/>
      <c r="X1411" s="80"/>
      <c r="Y1411" s="80"/>
      <c r="Z1411" s="80"/>
      <c r="AA1411" s="80"/>
      <c r="AB1411" s="80"/>
      <c r="AC1411" s="80"/>
      <c r="AD1411" s="80"/>
      <c r="AE1411" s="80"/>
      <c r="AF1411" s="80"/>
      <c r="AG1411" s="80"/>
      <c r="AH1411" s="80"/>
      <c r="AI1411" s="80"/>
      <c r="AJ1411" s="80"/>
      <c r="AK1411" s="80"/>
      <c r="AL1411" s="80"/>
      <c r="AM1411" s="80"/>
      <c r="AN1411" s="80"/>
    </row>
    <row r="1412" spans="3:51" outlineLevel="1">
      <c r="C1412" s="97" t="str">
        <f t="shared" si="34"/>
        <v>○</v>
      </c>
    </row>
    <row r="1413" spans="3:51" outlineLevel="1">
      <c r="C1413" s="97" t="str">
        <f t="shared" si="34"/>
        <v>○</v>
      </c>
    </row>
    <row r="1414" spans="3:51" outlineLevel="1">
      <c r="C1414" s="97" t="str">
        <f t="shared" si="34"/>
        <v>○</v>
      </c>
    </row>
    <row r="1415" spans="3:51" outlineLevel="1">
      <c r="C1415" s="97" t="str">
        <f t="shared" si="34"/>
        <v>○</v>
      </c>
    </row>
    <row r="1416" spans="3:51" outlineLevel="1">
      <c r="C1416" s="97" t="str">
        <f t="shared" si="34"/>
        <v>○</v>
      </c>
    </row>
    <row r="1417" spans="3:51" outlineLevel="1">
      <c r="C1417" s="97" t="str">
        <f t="shared" si="34"/>
        <v>○</v>
      </c>
    </row>
    <row r="1418" spans="3:51" outlineLevel="1">
      <c r="C1418" s="97" t="str">
        <f t="shared" si="34"/>
        <v>○</v>
      </c>
    </row>
    <row r="1419" spans="3:51" outlineLevel="1">
      <c r="C1419" s="97" t="str">
        <f t="shared" si="34"/>
        <v>○</v>
      </c>
    </row>
    <row r="1420" spans="3:51" s="685" customFormat="1" ht="14.25" outlineLevel="1" thickBot="1">
      <c r="C1420" s="97" t="str">
        <f t="shared" ref="C1420" si="35">C$1286</f>
        <v>○</v>
      </c>
    </row>
    <row r="1421" spans="3:51" s="685" customFormat="1" ht="14.25" outlineLevel="1" thickBot="1">
      <c r="C1421" s="96" t="str">
        <f>C49</f>
        <v>○</v>
      </c>
      <c r="E1421" s="80"/>
      <c r="F1421" s="687"/>
      <c r="G1421" s="687"/>
      <c r="H1421" s="687"/>
      <c r="I1421" s="687"/>
      <c r="J1421" s="687"/>
      <c r="K1421" s="687"/>
      <c r="L1421" s="687"/>
      <c r="M1421" s="687"/>
      <c r="N1421" s="687"/>
      <c r="O1421" s="687"/>
      <c r="P1421" s="687"/>
      <c r="Q1421" s="687"/>
      <c r="R1421" s="687"/>
      <c r="S1421" s="687"/>
      <c r="T1421" s="687"/>
      <c r="U1421" s="687"/>
      <c r="V1421" s="687"/>
      <c r="W1421" s="687"/>
      <c r="X1421" s="687"/>
      <c r="Y1421" s="687"/>
      <c r="Z1421" s="687"/>
      <c r="AA1421" s="687"/>
      <c r="AB1421" s="687"/>
      <c r="AC1421" s="687"/>
      <c r="AD1421" s="687"/>
      <c r="AE1421" s="687"/>
      <c r="AF1421" s="687"/>
      <c r="AG1421" s="687"/>
      <c r="AH1421" s="687"/>
      <c r="AI1421" s="687"/>
      <c r="AJ1421" s="687"/>
      <c r="AK1421" s="687"/>
      <c r="AL1421" s="687"/>
      <c r="AM1421" s="687"/>
      <c r="AN1421" s="80"/>
      <c r="AR1421" s="685" t="s">
        <v>1159</v>
      </c>
      <c r="AS1421"/>
      <c r="AT1421"/>
      <c r="AU1421"/>
      <c r="AV1421"/>
      <c r="AW1421"/>
      <c r="AX1421"/>
      <c r="AY1421"/>
    </row>
    <row r="1422" spans="3:51" s="685" customFormat="1" outlineLevel="1">
      <c r="C1422" s="97" t="str">
        <f t="shared" ref="C1422:C1453" si="36">C$1421</f>
        <v>○</v>
      </c>
      <c r="E1422" s="80"/>
      <c r="F1422" s="687"/>
      <c r="G1422" s="687"/>
      <c r="H1422" s="687"/>
      <c r="I1422" s="687"/>
      <c r="J1422" s="687"/>
      <c r="K1422" s="687"/>
      <c r="L1422" s="687"/>
      <c r="M1422" s="687"/>
      <c r="N1422" s="687"/>
      <c r="O1422" s="687"/>
      <c r="P1422" s="687"/>
      <c r="Q1422" s="687"/>
      <c r="R1422" s="687"/>
      <c r="S1422" s="687"/>
      <c r="T1422" s="687"/>
      <c r="U1422" s="687"/>
      <c r="V1422" s="687"/>
      <c r="W1422" s="687"/>
      <c r="X1422" s="687"/>
      <c r="Y1422" s="687"/>
      <c r="Z1422" s="687"/>
      <c r="AA1422" s="687"/>
      <c r="AB1422" s="687"/>
      <c r="AC1422" s="687"/>
      <c r="AD1422" s="687"/>
      <c r="AE1422" s="687"/>
      <c r="AF1422" s="687"/>
      <c r="AG1422" s="687"/>
      <c r="AH1422" s="687"/>
      <c r="AI1422" s="687"/>
      <c r="AJ1422" s="687"/>
      <c r="AK1422" s="80"/>
      <c r="AL1422" s="687"/>
      <c r="AM1422" s="687"/>
      <c r="AN1422" s="99" t="s">
        <v>463</v>
      </c>
      <c r="AS1422"/>
      <c r="AT1422"/>
      <c r="AU1422"/>
      <c r="AV1422"/>
      <c r="AW1422"/>
      <c r="AX1422"/>
      <c r="AY1422"/>
    </row>
    <row r="1423" spans="3:51" s="685" customFormat="1" outlineLevel="1">
      <c r="C1423" s="97" t="str">
        <f t="shared" si="36"/>
        <v>○</v>
      </c>
      <c r="E1423" s="80"/>
      <c r="F1423" s="1029" t="s">
        <v>55</v>
      </c>
      <c r="G1423" s="1030"/>
      <c r="H1423" s="1030"/>
      <c r="I1423" s="1030"/>
      <c r="J1423" s="1030" t="str">
        <f>P49</f>
        <v>⑪</v>
      </c>
      <c r="K1423" s="1031"/>
      <c r="L1423" s="1067" t="s">
        <v>1170</v>
      </c>
      <c r="M1423" s="1032"/>
      <c r="N1423" s="1032"/>
      <c r="O1423" s="1032"/>
      <c r="P1423" s="1032"/>
      <c r="Q1423" s="1032"/>
      <c r="R1423" s="1032"/>
      <c r="S1423" s="1032"/>
      <c r="T1423" s="1032"/>
      <c r="U1423" s="1032"/>
      <c r="V1423" s="1032"/>
      <c r="W1423" s="1032"/>
      <c r="X1423" s="1032"/>
      <c r="Y1423" s="1032"/>
      <c r="Z1423" s="1032"/>
      <c r="AA1423" s="1032"/>
      <c r="AB1423" s="1032"/>
      <c r="AC1423" s="1032"/>
      <c r="AD1423" s="1032"/>
      <c r="AE1423" s="1032"/>
      <c r="AF1423" s="1032"/>
      <c r="AG1423" s="1032"/>
      <c r="AH1423" s="1032"/>
      <c r="AI1423" s="1032"/>
      <c r="AJ1423" s="1032"/>
      <c r="AK1423" s="1032"/>
      <c r="AL1423" s="1032"/>
      <c r="AM1423" s="1032"/>
      <c r="AN1423" s="80"/>
      <c r="AR1423" s="685" t="s">
        <v>467</v>
      </c>
      <c r="AS1423"/>
      <c r="AT1423"/>
      <c r="AU1423"/>
      <c r="AV1423"/>
      <c r="AW1423"/>
      <c r="AX1423"/>
      <c r="AY1423"/>
    </row>
    <row r="1424" spans="3:51" s="685" customFormat="1" outlineLevel="1">
      <c r="C1424" s="97" t="str">
        <f t="shared" si="36"/>
        <v>○</v>
      </c>
      <c r="E1424" s="80"/>
      <c r="F1424" s="714"/>
      <c r="G1424" s="714"/>
      <c r="H1424" s="714"/>
      <c r="I1424" s="714"/>
      <c r="J1424" s="714"/>
      <c r="K1424" s="714"/>
      <c r="L1424" s="1033" t="s">
        <v>1169</v>
      </c>
      <c r="M1424" s="1033"/>
      <c r="N1424" s="1033"/>
      <c r="O1424" s="1033"/>
      <c r="P1424" s="1033"/>
      <c r="Q1424" s="1033"/>
      <c r="R1424" s="1033"/>
      <c r="S1424" s="1033"/>
      <c r="T1424" s="1033"/>
      <c r="U1424" s="1033"/>
      <c r="V1424" s="1033"/>
      <c r="W1424" s="1033"/>
      <c r="X1424" s="1033"/>
      <c r="Y1424" s="1033"/>
      <c r="Z1424" s="1033"/>
      <c r="AA1424" s="1033"/>
      <c r="AB1424" s="1033"/>
      <c r="AC1424" s="1033"/>
      <c r="AD1424" s="1033"/>
      <c r="AE1424" s="1033"/>
      <c r="AF1424" s="1033"/>
      <c r="AG1424" s="1033"/>
      <c r="AH1424" s="1033"/>
      <c r="AI1424" s="1033"/>
      <c r="AJ1424" s="1033"/>
      <c r="AK1424" s="1033"/>
      <c r="AL1424" s="1033"/>
      <c r="AM1424" s="1033"/>
      <c r="AN1424" s="80"/>
      <c r="AS1424"/>
      <c r="AT1424"/>
      <c r="AU1424"/>
      <c r="AV1424"/>
      <c r="AW1424"/>
      <c r="AX1424"/>
      <c r="AY1424"/>
    </row>
    <row r="1425" spans="3:51" s="685" customFormat="1" outlineLevel="1">
      <c r="C1425" s="97" t="str">
        <f t="shared" si="36"/>
        <v>○</v>
      </c>
      <c r="E1425" s="80"/>
      <c r="F1425" s="101"/>
      <c r="G1425" s="102" t="s">
        <v>282</v>
      </c>
      <c r="H1425" s="103"/>
      <c r="I1425" s="103"/>
      <c r="J1425" s="103"/>
      <c r="K1425" s="103"/>
      <c r="L1425" s="103"/>
      <c r="M1425" s="103"/>
      <c r="N1425" s="103"/>
      <c r="O1425" s="103"/>
      <c r="P1425" s="103"/>
      <c r="Q1425" s="103"/>
      <c r="R1425" s="103"/>
      <c r="S1425" s="103"/>
      <c r="T1425" s="103"/>
      <c r="U1425" s="103"/>
      <c r="V1425" s="103"/>
      <c r="W1425" s="103"/>
      <c r="X1425" s="103"/>
      <c r="Y1425" s="103"/>
      <c r="Z1425" s="103"/>
      <c r="AA1425" s="103"/>
      <c r="AB1425" s="103"/>
      <c r="AC1425" s="103"/>
      <c r="AD1425" s="103"/>
      <c r="AE1425" s="103"/>
      <c r="AF1425" s="103"/>
      <c r="AG1425" s="103"/>
      <c r="AH1425" s="103"/>
      <c r="AI1425" s="103"/>
      <c r="AJ1425" s="103"/>
      <c r="AK1425" s="103"/>
      <c r="AL1425" s="103"/>
      <c r="AM1425" s="104"/>
      <c r="AN1425" s="80"/>
      <c r="AS1425"/>
      <c r="AT1425"/>
      <c r="AU1425"/>
      <c r="AV1425"/>
      <c r="AW1425"/>
      <c r="AX1425"/>
      <c r="AY1425"/>
    </row>
    <row r="1426" spans="3:51" s="685" customFormat="1" ht="13.5" customHeight="1" outlineLevel="1">
      <c r="C1426" s="97" t="str">
        <f t="shared" si="36"/>
        <v>○</v>
      </c>
      <c r="E1426" s="80"/>
      <c r="F1426" s="105"/>
      <c r="G1426" s="80"/>
      <c r="H1426" s="1021" t="s">
        <v>1221</v>
      </c>
      <c r="I1426" s="1021"/>
      <c r="J1426" s="1021"/>
      <c r="K1426" s="1021"/>
      <c r="L1426" s="1021"/>
      <c r="M1426" s="1021"/>
      <c r="N1426" s="1021"/>
      <c r="O1426" s="1021"/>
      <c r="P1426" s="1021"/>
      <c r="Q1426" s="1021"/>
      <c r="R1426" s="1021"/>
      <c r="S1426" s="1021"/>
      <c r="T1426" s="1021"/>
      <c r="U1426" s="1021"/>
      <c r="V1426" s="1021"/>
      <c r="W1426" s="1021"/>
      <c r="X1426" s="1021"/>
      <c r="Y1426" s="1021"/>
      <c r="Z1426" s="1021"/>
      <c r="AA1426" s="1021"/>
      <c r="AB1426" s="1021"/>
      <c r="AC1426" s="1021"/>
      <c r="AD1426" s="1021"/>
      <c r="AE1426" s="1021"/>
      <c r="AF1426" s="1021"/>
      <c r="AG1426" s="1021"/>
      <c r="AH1426" s="1021"/>
      <c r="AI1426" s="1021"/>
      <c r="AJ1426" s="1021"/>
      <c r="AK1426" s="1021"/>
      <c r="AL1426" s="1021"/>
      <c r="AM1426" s="106"/>
      <c r="AN1426" s="80"/>
      <c r="AS1426"/>
      <c r="AT1426"/>
      <c r="AU1426"/>
      <c r="AV1426"/>
      <c r="AW1426"/>
      <c r="AX1426"/>
      <c r="AY1426"/>
    </row>
    <row r="1427" spans="3:51" s="685" customFormat="1" outlineLevel="1">
      <c r="C1427" s="97" t="str">
        <f t="shared" si="36"/>
        <v>○</v>
      </c>
      <c r="E1427" s="80"/>
      <c r="F1427" s="105"/>
      <c r="G1427" s="112"/>
      <c r="H1427" s="1021"/>
      <c r="I1427" s="1021"/>
      <c r="J1427" s="1021"/>
      <c r="K1427" s="1021"/>
      <c r="L1427" s="1021"/>
      <c r="M1427" s="1021"/>
      <c r="N1427" s="1021"/>
      <c r="O1427" s="1021"/>
      <c r="P1427" s="1021"/>
      <c r="Q1427" s="1021"/>
      <c r="R1427" s="1021"/>
      <c r="S1427" s="1021"/>
      <c r="T1427" s="1021"/>
      <c r="U1427" s="1021"/>
      <c r="V1427" s="1021"/>
      <c r="W1427" s="1021"/>
      <c r="X1427" s="1021"/>
      <c r="Y1427" s="1021"/>
      <c r="Z1427" s="1021"/>
      <c r="AA1427" s="1021"/>
      <c r="AB1427" s="1021"/>
      <c r="AC1427" s="1021"/>
      <c r="AD1427" s="1021"/>
      <c r="AE1427" s="1021"/>
      <c r="AF1427" s="1021"/>
      <c r="AG1427" s="1021"/>
      <c r="AH1427" s="1021"/>
      <c r="AI1427" s="1021"/>
      <c r="AJ1427" s="1021"/>
      <c r="AK1427" s="1021"/>
      <c r="AL1427" s="1021"/>
      <c r="AM1427" s="106"/>
      <c r="AN1427" s="80"/>
      <c r="AS1427"/>
      <c r="AT1427"/>
      <c r="AU1427"/>
      <c r="AV1427"/>
      <c r="AW1427"/>
      <c r="AX1427"/>
      <c r="AY1427"/>
    </row>
    <row r="1428" spans="3:51" s="685" customFormat="1" outlineLevel="1">
      <c r="C1428" s="97" t="str">
        <f t="shared" si="36"/>
        <v>○</v>
      </c>
      <c r="E1428" s="80"/>
      <c r="F1428" s="105"/>
      <c r="G1428" s="112"/>
      <c r="H1428" s="1021"/>
      <c r="I1428" s="1021"/>
      <c r="J1428" s="1021"/>
      <c r="K1428" s="1021"/>
      <c r="L1428" s="1021"/>
      <c r="M1428" s="1021"/>
      <c r="N1428" s="1021"/>
      <c r="O1428" s="1021"/>
      <c r="P1428" s="1021"/>
      <c r="Q1428" s="1021"/>
      <c r="R1428" s="1021"/>
      <c r="S1428" s="1021"/>
      <c r="T1428" s="1021"/>
      <c r="U1428" s="1021"/>
      <c r="V1428" s="1021"/>
      <c r="W1428" s="1021"/>
      <c r="X1428" s="1021"/>
      <c r="Y1428" s="1021"/>
      <c r="Z1428" s="1021"/>
      <c r="AA1428" s="1021"/>
      <c r="AB1428" s="1021"/>
      <c r="AC1428" s="1021"/>
      <c r="AD1428" s="1021"/>
      <c r="AE1428" s="1021"/>
      <c r="AF1428" s="1021"/>
      <c r="AG1428" s="1021"/>
      <c r="AH1428" s="1021"/>
      <c r="AI1428" s="1021"/>
      <c r="AJ1428" s="1021"/>
      <c r="AK1428" s="1021"/>
      <c r="AL1428" s="1021"/>
      <c r="AM1428" s="106"/>
      <c r="AN1428" s="80"/>
      <c r="AO1428"/>
      <c r="AP1428"/>
      <c r="AQ1428"/>
      <c r="AR1428"/>
      <c r="AS1428"/>
      <c r="AT1428"/>
      <c r="AU1428"/>
      <c r="AV1428"/>
      <c r="AW1428"/>
      <c r="AX1428"/>
      <c r="AY1428"/>
    </row>
    <row r="1429" spans="3:51" s="685" customFormat="1" outlineLevel="1">
      <c r="C1429" s="97" t="str">
        <f t="shared" si="36"/>
        <v>○</v>
      </c>
      <c r="E1429" s="80"/>
      <c r="F1429" s="105"/>
      <c r="G1429" s="80"/>
      <c r="H1429" s="715"/>
      <c r="I1429" s="715"/>
      <c r="J1429" s="715"/>
      <c r="K1429" s="715"/>
      <c r="L1429" s="715"/>
      <c r="M1429" s="715"/>
      <c r="N1429" s="715"/>
      <c r="O1429" s="715"/>
      <c r="P1429" s="715"/>
      <c r="Q1429" s="715"/>
      <c r="R1429" s="715"/>
      <c r="S1429" s="715"/>
      <c r="T1429" s="715"/>
      <c r="U1429" s="715"/>
      <c r="V1429" s="715"/>
      <c r="W1429" s="715"/>
      <c r="X1429" s="715"/>
      <c r="Y1429" s="715"/>
      <c r="Z1429" s="715"/>
      <c r="AA1429" s="715"/>
      <c r="AB1429" s="715"/>
      <c r="AC1429" s="715"/>
      <c r="AD1429" s="715"/>
      <c r="AE1429" s="715"/>
      <c r="AF1429" s="715"/>
      <c r="AG1429" s="715"/>
      <c r="AH1429" s="715"/>
      <c r="AI1429" s="715"/>
      <c r="AJ1429" s="715"/>
      <c r="AK1429" s="715"/>
      <c r="AL1429" s="715"/>
      <c r="AM1429" s="106"/>
      <c r="AN1429" s="80"/>
      <c r="AO1429"/>
      <c r="AP1429"/>
      <c r="AQ1429"/>
      <c r="AR1429"/>
      <c r="AS1429"/>
      <c r="AT1429"/>
      <c r="AU1429"/>
      <c r="AV1429"/>
      <c r="AW1429"/>
      <c r="AX1429"/>
      <c r="AY1429"/>
    </row>
    <row r="1430" spans="3:51" s="685" customFormat="1" outlineLevel="1">
      <c r="C1430" s="97" t="str">
        <f t="shared" si="36"/>
        <v>○</v>
      </c>
      <c r="E1430" s="80"/>
      <c r="F1430" s="105"/>
      <c r="G1430" s="33" t="s">
        <v>321</v>
      </c>
      <c r="H1430" s="112"/>
      <c r="I1430" s="112"/>
      <c r="J1430" s="112"/>
      <c r="K1430" s="112"/>
      <c r="L1430" s="112"/>
      <c r="M1430" s="112"/>
      <c r="N1430" s="112"/>
      <c r="O1430" s="112"/>
      <c r="P1430" s="112"/>
      <c r="Q1430" s="112"/>
      <c r="R1430" s="112"/>
      <c r="S1430" s="112"/>
      <c r="T1430" s="112"/>
      <c r="U1430" s="112"/>
      <c r="V1430" s="112"/>
      <c r="W1430" s="112"/>
      <c r="X1430" s="112"/>
      <c r="Y1430" s="112"/>
      <c r="Z1430" s="112"/>
      <c r="AA1430" s="112"/>
      <c r="AB1430" s="112"/>
      <c r="AC1430" s="112"/>
      <c r="AD1430" s="112"/>
      <c r="AE1430" s="112"/>
      <c r="AF1430" s="112"/>
      <c r="AG1430" s="112"/>
      <c r="AH1430" s="112"/>
      <c r="AI1430" s="112"/>
      <c r="AJ1430" s="112"/>
      <c r="AK1430" s="112"/>
      <c r="AL1430" s="112"/>
      <c r="AM1430" s="106"/>
      <c r="AN1430" s="80"/>
      <c r="AO1430"/>
      <c r="AP1430"/>
      <c r="AQ1430"/>
      <c r="AR1430"/>
      <c r="AS1430"/>
      <c r="AT1430"/>
      <c r="AU1430"/>
      <c r="AV1430"/>
      <c r="AW1430"/>
      <c r="AX1430"/>
      <c r="AY1430"/>
    </row>
    <row r="1431" spans="3:51" s="685" customFormat="1" outlineLevel="1">
      <c r="C1431" s="97" t="str">
        <f t="shared" si="36"/>
        <v>○</v>
      </c>
      <c r="E1431" s="80"/>
      <c r="F1431" s="105"/>
      <c r="G1431" s="33"/>
      <c r="H1431" s="124" t="s">
        <v>406</v>
      </c>
      <c r="I1431" s="113"/>
      <c r="J1431" s="113"/>
      <c r="K1431" s="113"/>
      <c r="L1431" s="113"/>
      <c r="M1431" s="113"/>
      <c r="N1431" s="113"/>
      <c r="O1431" s="113"/>
      <c r="P1431" s="113"/>
      <c r="Q1431" s="113"/>
      <c r="R1431" s="113"/>
      <c r="S1431" s="113"/>
      <c r="T1431" s="113"/>
      <c r="U1431" s="113"/>
      <c r="V1431" s="113"/>
      <c r="W1431" s="113"/>
      <c r="X1431" s="113"/>
      <c r="Y1431" s="113"/>
      <c r="Z1431" s="113"/>
      <c r="AA1431" s="113"/>
      <c r="AB1431" s="113"/>
      <c r="AC1431" s="113"/>
      <c r="AD1431" s="113"/>
      <c r="AE1431" s="113"/>
      <c r="AF1431" s="113"/>
      <c r="AG1431" s="113"/>
      <c r="AH1431" s="113"/>
      <c r="AI1431" s="113"/>
      <c r="AJ1431" s="113"/>
      <c r="AK1431" s="113"/>
      <c r="AL1431" s="114"/>
      <c r="AM1431" s="106"/>
      <c r="AN1431" s="80"/>
      <c r="AO1431"/>
      <c r="AP1431"/>
      <c r="AQ1431"/>
      <c r="AR1431"/>
      <c r="AS1431"/>
      <c r="AT1431"/>
      <c r="AU1431"/>
      <c r="AV1431"/>
      <c r="AW1431"/>
      <c r="AX1431"/>
      <c r="AY1431"/>
    </row>
    <row r="1432" spans="3:51" s="685" customFormat="1" ht="13.5" customHeight="1" outlineLevel="1">
      <c r="C1432" s="97" t="str">
        <f t="shared" si="36"/>
        <v>○</v>
      </c>
      <c r="E1432" s="80"/>
      <c r="F1432" s="105"/>
      <c r="G1432" s="112"/>
      <c r="H1432" s="105"/>
      <c r="I1432" s="1065" t="s">
        <v>1262</v>
      </c>
      <c r="J1432" s="1065"/>
      <c r="K1432" s="1065"/>
      <c r="L1432" s="1065"/>
      <c r="M1432" s="1065"/>
      <c r="N1432" s="1065"/>
      <c r="O1432" s="1065"/>
      <c r="P1432" s="1065"/>
      <c r="Q1432" s="1065"/>
      <c r="R1432" s="1065"/>
      <c r="S1432" s="1065"/>
      <c r="T1432" s="1065"/>
      <c r="U1432" s="1065"/>
      <c r="V1432" s="1065"/>
      <c r="W1432" s="1065"/>
      <c r="X1432" s="1065"/>
      <c r="Y1432" s="1065"/>
      <c r="Z1432" s="1065"/>
      <c r="AA1432" s="1065"/>
      <c r="AB1432" s="1065"/>
      <c r="AC1432" s="1065"/>
      <c r="AD1432" s="1065"/>
      <c r="AE1432" s="1065"/>
      <c r="AF1432" s="1065"/>
      <c r="AG1432" s="1065"/>
      <c r="AH1432" s="1065"/>
      <c r="AI1432" s="1065"/>
      <c r="AJ1432" s="1065"/>
      <c r="AK1432" s="1065"/>
      <c r="AL1432" s="1066"/>
      <c r="AM1432" s="106"/>
      <c r="AN1432" s="80"/>
      <c r="AO1432"/>
      <c r="AP1432"/>
      <c r="AQ1432"/>
      <c r="AR1432"/>
      <c r="AS1432"/>
      <c r="AT1432"/>
      <c r="AU1432"/>
      <c r="AV1432"/>
      <c r="AW1432"/>
      <c r="AX1432"/>
      <c r="AY1432"/>
    </row>
    <row r="1433" spans="3:51" s="685" customFormat="1" outlineLevel="1">
      <c r="C1433" s="97" t="str">
        <f t="shared" si="36"/>
        <v>○</v>
      </c>
      <c r="E1433" s="80"/>
      <c r="F1433" s="105"/>
      <c r="G1433" s="112"/>
      <c r="H1433" s="125"/>
      <c r="I1433" s="1065"/>
      <c r="J1433" s="1065"/>
      <c r="K1433" s="1065"/>
      <c r="L1433" s="1065"/>
      <c r="M1433" s="1065"/>
      <c r="N1433" s="1065"/>
      <c r="O1433" s="1065"/>
      <c r="P1433" s="1065"/>
      <c r="Q1433" s="1065"/>
      <c r="R1433" s="1065"/>
      <c r="S1433" s="1065"/>
      <c r="T1433" s="1065"/>
      <c r="U1433" s="1065"/>
      <c r="V1433" s="1065"/>
      <c r="W1433" s="1065"/>
      <c r="X1433" s="1065"/>
      <c r="Y1433" s="1065"/>
      <c r="Z1433" s="1065"/>
      <c r="AA1433" s="1065"/>
      <c r="AB1433" s="1065"/>
      <c r="AC1433" s="1065"/>
      <c r="AD1433" s="1065"/>
      <c r="AE1433" s="1065"/>
      <c r="AF1433" s="1065"/>
      <c r="AG1433" s="1065"/>
      <c r="AH1433" s="1065"/>
      <c r="AI1433" s="1065"/>
      <c r="AJ1433" s="1065"/>
      <c r="AK1433" s="1065"/>
      <c r="AL1433" s="1066"/>
      <c r="AM1433" s="106"/>
      <c r="AN1433" s="80"/>
      <c r="AO1433"/>
      <c r="AP1433"/>
      <c r="AQ1433"/>
      <c r="AR1433"/>
      <c r="AS1433"/>
      <c r="AT1433"/>
      <c r="AU1433"/>
      <c r="AV1433"/>
      <c r="AW1433"/>
      <c r="AX1433"/>
      <c r="AY1433"/>
    </row>
    <row r="1434" spans="3:51" s="685" customFormat="1" outlineLevel="1">
      <c r="C1434" s="97" t="str">
        <f t="shared" si="36"/>
        <v>○</v>
      </c>
      <c r="E1434" s="80"/>
      <c r="F1434" s="105"/>
      <c r="G1434" s="112"/>
      <c r="H1434" s="125"/>
      <c r="I1434" s="1065"/>
      <c r="J1434" s="1065"/>
      <c r="K1434" s="1065"/>
      <c r="L1434" s="1065"/>
      <c r="M1434" s="1065"/>
      <c r="N1434" s="1065"/>
      <c r="O1434" s="1065"/>
      <c r="P1434" s="1065"/>
      <c r="Q1434" s="1065"/>
      <c r="R1434" s="1065"/>
      <c r="S1434" s="1065"/>
      <c r="T1434" s="1065"/>
      <c r="U1434" s="1065"/>
      <c r="V1434" s="1065"/>
      <c r="W1434" s="1065"/>
      <c r="X1434" s="1065"/>
      <c r="Y1434" s="1065"/>
      <c r="Z1434" s="1065"/>
      <c r="AA1434" s="1065"/>
      <c r="AB1434" s="1065"/>
      <c r="AC1434" s="1065"/>
      <c r="AD1434" s="1065"/>
      <c r="AE1434" s="1065"/>
      <c r="AF1434" s="1065"/>
      <c r="AG1434" s="1065"/>
      <c r="AH1434" s="1065"/>
      <c r="AI1434" s="1065"/>
      <c r="AJ1434" s="1065"/>
      <c r="AK1434" s="1065"/>
      <c r="AL1434" s="1066"/>
      <c r="AM1434" s="106"/>
      <c r="AN1434" s="80"/>
      <c r="AO1434"/>
      <c r="AP1434"/>
      <c r="AQ1434"/>
      <c r="AR1434"/>
      <c r="AS1434"/>
      <c r="AT1434"/>
      <c r="AU1434"/>
      <c r="AV1434"/>
      <c r="AW1434"/>
      <c r="AX1434"/>
      <c r="AY1434"/>
    </row>
    <row r="1435" spans="3:51" s="685" customFormat="1" outlineLevel="1">
      <c r="C1435" s="97" t="str">
        <f t="shared" si="36"/>
        <v>○</v>
      </c>
      <c r="E1435" s="80"/>
      <c r="F1435" s="105"/>
      <c r="G1435" s="112"/>
      <c r="H1435" s="131"/>
      <c r="I1435" s="144"/>
      <c r="J1435" s="144"/>
      <c r="K1435" s="144"/>
      <c r="L1435" s="144"/>
      <c r="M1435" s="144"/>
      <c r="N1435" s="144"/>
      <c r="O1435" s="144"/>
      <c r="P1435" s="144"/>
      <c r="Q1435" s="144"/>
      <c r="R1435" s="144"/>
      <c r="S1435" s="144"/>
      <c r="T1435" s="144"/>
      <c r="U1435" s="144"/>
      <c r="V1435" s="144"/>
      <c r="W1435" s="144"/>
      <c r="X1435" s="144"/>
      <c r="Y1435" s="144"/>
      <c r="Z1435" s="144"/>
      <c r="AA1435" s="144"/>
      <c r="AB1435" s="144"/>
      <c r="AC1435" s="144"/>
      <c r="AD1435" s="144"/>
      <c r="AE1435" s="144"/>
      <c r="AF1435" s="144"/>
      <c r="AG1435" s="144"/>
      <c r="AH1435" s="144"/>
      <c r="AI1435" s="144"/>
      <c r="AJ1435" s="144"/>
      <c r="AK1435" s="144"/>
      <c r="AL1435" s="145"/>
      <c r="AM1435" s="106"/>
      <c r="AN1435" s="80"/>
      <c r="AO1435"/>
      <c r="AP1435"/>
      <c r="AQ1435"/>
      <c r="AR1435"/>
      <c r="AS1435"/>
      <c r="AT1435"/>
      <c r="AU1435"/>
      <c r="AV1435"/>
      <c r="AW1435"/>
      <c r="AX1435"/>
      <c r="AY1435"/>
    </row>
    <row r="1436" spans="3:51" s="685" customFormat="1" outlineLevel="1">
      <c r="C1436" s="97" t="str">
        <f t="shared" si="36"/>
        <v>○</v>
      </c>
      <c r="E1436" s="80"/>
      <c r="F1436" s="105"/>
      <c r="G1436" s="80"/>
      <c r="H1436" s="715"/>
      <c r="I1436" s="715"/>
      <c r="J1436" s="715"/>
      <c r="K1436" s="715"/>
      <c r="L1436" s="715"/>
      <c r="M1436" s="715"/>
      <c r="N1436" s="715"/>
      <c r="O1436" s="715"/>
      <c r="P1436" s="715"/>
      <c r="Q1436" s="715"/>
      <c r="R1436" s="715"/>
      <c r="S1436" s="715"/>
      <c r="T1436" s="715"/>
      <c r="U1436" s="715"/>
      <c r="V1436" s="715"/>
      <c r="W1436" s="715"/>
      <c r="X1436" s="715"/>
      <c r="Y1436" s="715"/>
      <c r="Z1436" s="715"/>
      <c r="AA1436" s="715"/>
      <c r="AB1436" s="715"/>
      <c r="AC1436" s="715"/>
      <c r="AD1436" s="715"/>
      <c r="AE1436" s="715"/>
      <c r="AF1436" s="715"/>
      <c r="AG1436" s="715"/>
      <c r="AH1436" s="715"/>
      <c r="AI1436" s="715"/>
      <c r="AJ1436" s="715"/>
      <c r="AK1436" s="715"/>
      <c r="AL1436" s="715"/>
      <c r="AM1436" s="106"/>
      <c r="AN1436" s="80"/>
      <c r="AO1436"/>
      <c r="AP1436"/>
      <c r="AQ1436"/>
      <c r="AR1436"/>
      <c r="AS1436"/>
      <c r="AT1436"/>
      <c r="AU1436"/>
      <c r="AV1436"/>
      <c r="AW1436"/>
      <c r="AX1436"/>
      <c r="AY1436"/>
    </row>
    <row r="1437" spans="3:51" s="685" customFormat="1" outlineLevel="1">
      <c r="C1437" s="97" t="str">
        <f t="shared" si="36"/>
        <v>○</v>
      </c>
      <c r="E1437" s="80"/>
      <c r="F1437" s="105"/>
      <c r="G1437" s="33" t="s">
        <v>285</v>
      </c>
      <c r="H1437" s="112"/>
      <c r="I1437" s="112"/>
      <c r="J1437" s="112"/>
      <c r="K1437" s="112"/>
      <c r="L1437" s="112"/>
      <c r="M1437" s="112"/>
      <c r="N1437" s="112"/>
      <c r="O1437" s="112"/>
      <c r="P1437" s="112"/>
      <c r="Q1437" s="112"/>
      <c r="R1437" s="112"/>
      <c r="S1437" s="112"/>
      <c r="T1437" s="112"/>
      <c r="U1437" s="112"/>
      <c r="V1437" s="112"/>
      <c r="W1437" s="112"/>
      <c r="X1437" s="112"/>
      <c r="Y1437" s="112"/>
      <c r="Z1437" s="112"/>
      <c r="AA1437" s="112"/>
      <c r="AB1437" s="112"/>
      <c r="AC1437" s="112"/>
      <c r="AD1437" s="112"/>
      <c r="AE1437" s="112"/>
      <c r="AF1437" s="112"/>
      <c r="AG1437" s="112"/>
      <c r="AH1437" s="112"/>
      <c r="AI1437" s="112"/>
      <c r="AJ1437" s="112"/>
      <c r="AK1437" s="112"/>
      <c r="AL1437" s="112"/>
      <c r="AM1437" s="106"/>
      <c r="AN1437" s="80"/>
      <c r="AO1437"/>
      <c r="AP1437"/>
      <c r="AQ1437"/>
      <c r="AR1437"/>
      <c r="AS1437"/>
      <c r="AT1437"/>
      <c r="AU1437"/>
      <c r="AV1437"/>
      <c r="AW1437"/>
      <c r="AX1437"/>
      <c r="AY1437"/>
    </row>
    <row r="1438" spans="3:51" s="685" customFormat="1" ht="13.5" customHeight="1" outlineLevel="1">
      <c r="C1438" s="97" t="str">
        <f t="shared" si="36"/>
        <v>○</v>
      </c>
      <c r="E1438" s="80"/>
      <c r="F1438" s="105"/>
      <c r="G1438" s="112"/>
      <c r="H1438" s="1017" t="s">
        <v>1270</v>
      </c>
      <c r="I1438" s="1018"/>
      <c r="J1438" s="1018"/>
      <c r="K1438" s="1018"/>
      <c r="L1438" s="1018"/>
      <c r="M1438" s="1018"/>
      <c r="N1438" s="1018"/>
      <c r="O1438" s="1018"/>
      <c r="P1438" s="1018"/>
      <c r="Q1438" s="1018"/>
      <c r="R1438" s="1018"/>
      <c r="S1438" s="1018"/>
      <c r="T1438" s="1018"/>
      <c r="U1438" s="1018"/>
      <c r="V1438" s="1018"/>
      <c r="W1438" s="1018"/>
      <c r="X1438" s="1018"/>
      <c r="Y1438" s="1018"/>
      <c r="Z1438" s="1018"/>
      <c r="AA1438" s="1018"/>
      <c r="AB1438" s="1018"/>
      <c r="AC1438" s="1018"/>
      <c r="AD1438" s="1018"/>
      <c r="AE1438" s="1018"/>
      <c r="AF1438" s="1018"/>
      <c r="AG1438" s="1018"/>
      <c r="AH1438" s="1018"/>
      <c r="AI1438" s="1018"/>
      <c r="AJ1438" s="1018"/>
      <c r="AK1438" s="1018"/>
      <c r="AL1438" s="1019"/>
      <c r="AM1438" s="106"/>
      <c r="AN1438" s="80"/>
      <c r="AO1438"/>
      <c r="AP1438"/>
      <c r="AQ1438"/>
      <c r="AR1438"/>
      <c r="AS1438"/>
      <c r="AT1438"/>
      <c r="AU1438"/>
      <c r="AV1438"/>
      <c r="AW1438"/>
      <c r="AX1438"/>
      <c r="AY1438"/>
    </row>
    <row r="1439" spans="3:51" s="685" customFormat="1" outlineLevel="1">
      <c r="C1439" s="97" t="str">
        <f t="shared" si="36"/>
        <v>○</v>
      </c>
      <c r="E1439" s="80"/>
      <c r="F1439" s="105"/>
      <c r="G1439" s="112"/>
      <c r="H1439" s="1020"/>
      <c r="I1439" s="1021"/>
      <c r="J1439" s="1021"/>
      <c r="K1439" s="1021"/>
      <c r="L1439" s="1021"/>
      <c r="M1439" s="1021"/>
      <c r="N1439" s="1021"/>
      <c r="O1439" s="1021"/>
      <c r="P1439" s="1021"/>
      <c r="Q1439" s="1021"/>
      <c r="R1439" s="1021"/>
      <c r="S1439" s="1021"/>
      <c r="T1439" s="1021"/>
      <c r="U1439" s="1021"/>
      <c r="V1439" s="1021"/>
      <c r="W1439" s="1021"/>
      <c r="X1439" s="1021"/>
      <c r="Y1439" s="1021"/>
      <c r="Z1439" s="1021"/>
      <c r="AA1439" s="1021"/>
      <c r="AB1439" s="1021"/>
      <c r="AC1439" s="1021"/>
      <c r="AD1439" s="1021"/>
      <c r="AE1439" s="1021"/>
      <c r="AF1439" s="1021"/>
      <c r="AG1439" s="1021"/>
      <c r="AH1439" s="1021"/>
      <c r="AI1439" s="1021"/>
      <c r="AJ1439" s="1021"/>
      <c r="AK1439" s="1021"/>
      <c r="AL1439" s="1022"/>
      <c r="AM1439" s="106"/>
      <c r="AN1439" s="80"/>
      <c r="AO1439"/>
      <c r="AP1439"/>
      <c r="AQ1439"/>
      <c r="AR1439"/>
      <c r="AS1439"/>
      <c r="AT1439"/>
      <c r="AU1439"/>
      <c r="AV1439"/>
      <c r="AW1439"/>
      <c r="AX1439"/>
      <c r="AY1439"/>
    </row>
    <row r="1440" spans="3:51" s="685" customFormat="1" outlineLevel="1">
      <c r="C1440" s="97" t="str">
        <f t="shared" si="36"/>
        <v>○</v>
      </c>
      <c r="E1440" s="80"/>
      <c r="F1440" s="105"/>
      <c r="G1440" s="112"/>
      <c r="H1440" s="1020"/>
      <c r="I1440" s="1021"/>
      <c r="J1440" s="1021"/>
      <c r="K1440" s="1021"/>
      <c r="L1440" s="1021"/>
      <c r="M1440" s="1021"/>
      <c r="N1440" s="1021"/>
      <c r="O1440" s="1021"/>
      <c r="P1440" s="1021"/>
      <c r="Q1440" s="1021"/>
      <c r="R1440" s="1021"/>
      <c r="S1440" s="1021"/>
      <c r="T1440" s="1021"/>
      <c r="U1440" s="1021"/>
      <c r="V1440" s="1021"/>
      <c r="W1440" s="1021"/>
      <c r="X1440" s="1021"/>
      <c r="Y1440" s="1021"/>
      <c r="Z1440" s="1021"/>
      <c r="AA1440" s="1021"/>
      <c r="AB1440" s="1021"/>
      <c r="AC1440" s="1021"/>
      <c r="AD1440" s="1021"/>
      <c r="AE1440" s="1021"/>
      <c r="AF1440" s="1021"/>
      <c r="AG1440" s="1021"/>
      <c r="AH1440" s="1021"/>
      <c r="AI1440" s="1021"/>
      <c r="AJ1440" s="1021"/>
      <c r="AK1440" s="1021"/>
      <c r="AL1440" s="1022"/>
      <c r="AM1440" s="106"/>
      <c r="AN1440" s="80"/>
      <c r="AO1440"/>
      <c r="AP1440"/>
      <c r="AQ1440"/>
      <c r="AR1440"/>
      <c r="AS1440"/>
      <c r="AT1440"/>
      <c r="AU1440"/>
      <c r="AV1440"/>
      <c r="AW1440"/>
      <c r="AX1440"/>
      <c r="AY1440"/>
    </row>
    <row r="1441" spans="3:51" s="685" customFormat="1" outlineLevel="1">
      <c r="C1441" s="97" t="str">
        <f t="shared" si="36"/>
        <v>○</v>
      </c>
      <c r="E1441" s="80"/>
      <c r="F1441" s="105"/>
      <c r="G1441" s="112"/>
      <c r="H1441" s="1020"/>
      <c r="I1441" s="1021"/>
      <c r="J1441" s="1021"/>
      <c r="K1441" s="1021"/>
      <c r="L1441" s="1021"/>
      <c r="M1441" s="1021"/>
      <c r="N1441" s="1021"/>
      <c r="O1441" s="1021"/>
      <c r="P1441" s="1021"/>
      <c r="Q1441" s="1021"/>
      <c r="R1441" s="1021"/>
      <c r="S1441" s="1021"/>
      <c r="T1441" s="1021"/>
      <c r="U1441" s="1021"/>
      <c r="V1441" s="1021"/>
      <c r="W1441" s="1021"/>
      <c r="X1441" s="1021"/>
      <c r="Y1441" s="1021"/>
      <c r="Z1441" s="1021"/>
      <c r="AA1441" s="1021"/>
      <c r="AB1441" s="1021"/>
      <c r="AC1441" s="1021"/>
      <c r="AD1441" s="1021"/>
      <c r="AE1441" s="1021"/>
      <c r="AF1441" s="1021"/>
      <c r="AG1441" s="1021"/>
      <c r="AH1441" s="1021"/>
      <c r="AI1441" s="1021"/>
      <c r="AJ1441" s="1021"/>
      <c r="AK1441" s="1021"/>
      <c r="AL1441" s="1022"/>
      <c r="AM1441" s="106"/>
      <c r="AN1441" s="80"/>
      <c r="AO1441"/>
      <c r="AP1441"/>
      <c r="AQ1441"/>
      <c r="AR1441"/>
      <c r="AS1441"/>
      <c r="AT1441"/>
      <c r="AU1441"/>
      <c r="AV1441"/>
      <c r="AW1441"/>
      <c r="AX1441"/>
      <c r="AY1441"/>
    </row>
    <row r="1442" spans="3:51" s="685" customFormat="1" outlineLevel="1">
      <c r="C1442" s="97" t="str">
        <f t="shared" si="36"/>
        <v>○</v>
      </c>
      <c r="E1442" s="80"/>
      <c r="F1442" s="105"/>
      <c r="G1442" s="112"/>
      <c r="H1442" s="1020"/>
      <c r="I1442" s="1021"/>
      <c r="J1442" s="1021"/>
      <c r="K1442" s="1021"/>
      <c r="L1442" s="1021"/>
      <c r="M1442" s="1021"/>
      <c r="N1442" s="1021"/>
      <c r="O1442" s="1021"/>
      <c r="P1442" s="1021"/>
      <c r="Q1442" s="1021"/>
      <c r="R1442" s="1021"/>
      <c r="S1442" s="1021"/>
      <c r="T1442" s="1021"/>
      <c r="U1442" s="1021"/>
      <c r="V1442" s="1021"/>
      <c r="W1442" s="1021"/>
      <c r="X1442" s="1021"/>
      <c r="Y1442" s="1021"/>
      <c r="Z1442" s="1021"/>
      <c r="AA1442" s="1021"/>
      <c r="AB1442" s="1021"/>
      <c r="AC1442" s="1021"/>
      <c r="AD1442" s="1021"/>
      <c r="AE1442" s="1021"/>
      <c r="AF1442" s="1021"/>
      <c r="AG1442" s="1021"/>
      <c r="AH1442" s="1021"/>
      <c r="AI1442" s="1021"/>
      <c r="AJ1442" s="1021"/>
      <c r="AK1442" s="1021"/>
      <c r="AL1442" s="1022"/>
      <c r="AM1442" s="106"/>
      <c r="AN1442" s="80"/>
      <c r="AO1442"/>
      <c r="AP1442"/>
      <c r="AQ1442"/>
      <c r="AR1442"/>
      <c r="AS1442"/>
      <c r="AT1442"/>
      <c r="AU1442"/>
      <c r="AV1442"/>
      <c r="AW1442"/>
      <c r="AX1442"/>
      <c r="AY1442"/>
    </row>
    <row r="1443" spans="3:51" s="685" customFormat="1" outlineLevel="1">
      <c r="C1443" s="97" t="str">
        <f t="shared" si="36"/>
        <v>○</v>
      </c>
      <c r="E1443" s="80"/>
      <c r="F1443" s="105"/>
      <c r="G1443" s="112"/>
      <c r="H1443" s="1020"/>
      <c r="I1443" s="1021"/>
      <c r="J1443" s="1021"/>
      <c r="K1443" s="1021"/>
      <c r="L1443" s="1021"/>
      <c r="M1443" s="1021"/>
      <c r="N1443" s="1021"/>
      <c r="O1443" s="1021"/>
      <c r="P1443" s="1021"/>
      <c r="Q1443" s="1021"/>
      <c r="R1443" s="1021"/>
      <c r="S1443" s="1021"/>
      <c r="T1443" s="1021"/>
      <c r="U1443" s="1021"/>
      <c r="V1443" s="1021"/>
      <c r="W1443" s="1021"/>
      <c r="X1443" s="1021"/>
      <c r="Y1443" s="1021"/>
      <c r="Z1443" s="1021"/>
      <c r="AA1443" s="1021"/>
      <c r="AB1443" s="1021"/>
      <c r="AC1443" s="1021"/>
      <c r="AD1443" s="1021"/>
      <c r="AE1443" s="1021"/>
      <c r="AF1443" s="1021"/>
      <c r="AG1443" s="1021"/>
      <c r="AH1443" s="1021"/>
      <c r="AI1443" s="1021"/>
      <c r="AJ1443" s="1021"/>
      <c r="AK1443" s="1021"/>
      <c r="AL1443" s="1022"/>
      <c r="AM1443" s="106"/>
      <c r="AN1443" s="80"/>
      <c r="AO1443"/>
      <c r="AP1443"/>
      <c r="AQ1443"/>
      <c r="AR1443"/>
      <c r="AS1443"/>
      <c r="AT1443"/>
      <c r="AU1443"/>
      <c r="AV1443"/>
      <c r="AW1443"/>
      <c r="AX1443"/>
      <c r="AY1443"/>
    </row>
    <row r="1444" spans="3:51" s="685" customFormat="1" outlineLevel="1">
      <c r="C1444" s="97" t="str">
        <f t="shared" si="36"/>
        <v>○</v>
      </c>
      <c r="E1444" s="80"/>
      <c r="F1444" s="105"/>
      <c r="G1444" s="112"/>
      <c r="H1444" s="1020"/>
      <c r="I1444" s="1021"/>
      <c r="J1444" s="1021"/>
      <c r="K1444" s="1021"/>
      <c r="L1444" s="1021"/>
      <c r="M1444" s="1021"/>
      <c r="N1444" s="1021"/>
      <c r="O1444" s="1021"/>
      <c r="P1444" s="1021"/>
      <c r="Q1444" s="1021"/>
      <c r="R1444" s="1021"/>
      <c r="S1444" s="1021"/>
      <c r="T1444" s="1021"/>
      <c r="U1444" s="1021"/>
      <c r="V1444" s="1021"/>
      <c r="W1444" s="1021"/>
      <c r="X1444" s="1021"/>
      <c r="Y1444" s="1021"/>
      <c r="Z1444" s="1021"/>
      <c r="AA1444" s="1021"/>
      <c r="AB1444" s="1021"/>
      <c r="AC1444" s="1021"/>
      <c r="AD1444" s="1021"/>
      <c r="AE1444" s="1021"/>
      <c r="AF1444" s="1021"/>
      <c r="AG1444" s="1021"/>
      <c r="AH1444" s="1021"/>
      <c r="AI1444" s="1021"/>
      <c r="AJ1444" s="1021"/>
      <c r="AK1444" s="1021"/>
      <c r="AL1444" s="1022"/>
      <c r="AM1444" s="106"/>
      <c r="AN1444" s="80"/>
      <c r="AO1444"/>
      <c r="AP1444"/>
      <c r="AQ1444"/>
      <c r="AR1444"/>
      <c r="AS1444"/>
      <c r="AT1444"/>
      <c r="AU1444"/>
      <c r="AV1444"/>
      <c r="AW1444"/>
      <c r="AX1444"/>
      <c r="AY1444"/>
    </row>
    <row r="1445" spans="3:51" s="685" customFormat="1" outlineLevel="1">
      <c r="C1445" s="97" t="str">
        <f t="shared" si="36"/>
        <v>○</v>
      </c>
      <c r="E1445" s="80"/>
      <c r="F1445" s="105"/>
      <c r="G1445" s="112"/>
      <c r="H1445" s="1023"/>
      <c r="I1445" s="1024"/>
      <c r="J1445" s="1024"/>
      <c r="K1445" s="1024"/>
      <c r="L1445" s="1024"/>
      <c r="M1445" s="1024"/>
      <c r="N1445" s="1024"/>
      <c r="O1445" s="1024"/>
      <c r="P1445" s="1024"/>
      <c r="Q1445" s="1024"/>
      <c r="R1445" s="1024"/>
      <c r="S1445" s="1024"/>
      <c r="T1445" s="1024"/>
      <c r="U1445" s="1024"/>
      <c r="V1445" s="1024"/>
      <c r="W1445" s="1024"/>
      <c r="X1445" s="1024"/>
      <c r="Y1445" s="1024"/>
      <c r="Z1445" s="1024"/>
      <c r="AA1445" s="1024"/>
      <c r="AB1445" s="1024"/>
      <c r="AC1445" s="1024"/>
      <c r="AD1445" s="1024"/>
      <c r="AE1445" s="1024"/>
      <c r="AF1445" s="1024"/>
      <c r="AG1445" s="1024"/>
      <c r="AH1445" s="1024"/>
      <c r="AI1445" s="1024"/>
      <c r="AJ1445" s="1024"/>
      <c r="AK1445" s="1024"/>
      <c r="AL1445" s="1025"/>
      <c r="AM1445" s="106"/>
      <c r="AN1445" s="80"/>
      <c r="AO1445"/>
      <c r="AP1445"/>
      <c r="AQ1445"/>
      <c r="AR1445"/>
      <c r="AS1445"/>
      <c r="AT1445"/>
      <c r="AU1445"/>
      <c r="AV1445"/>
      <c r="AW1445"/>
      <c r="AX1445"/>
      <c r="AY1445"/>
    </row>
    <row r="1446" spans="3:51" s="685" customFormat="1" outlineLevel="1">
      <c r="C1446" s="97" t="str">
        <f t="shared" si="36"/>
        <v>○</v>
      </c>
      <c r="E1446" s="80"/>
      <c r="F1446" s="105"/>
      <c r="G1446" s="715"/>
      <c r="H1446" s="715"/>
      <c r="I1446" s="715"/>
      <c r="J1446" s="715"/>
      <c r="K1446" s="715"/>
      <c r="L1446" s="715"/>
      <c r="M1446" s="715"/>
      <c r="N1446" s="715"/>
      <c r="O1446" s="715"/>
      <c r="P1446" s="715"/>
      <c r="Q1446" s="715"/>
      <c r="R1446" s="715"/>
      <c r="S1446" s="715"/>
      <c r="T1446" s="715"/>
      <c r="U1446" s="715"/>
      <c r="V1446" s="715"/>
      <c r="W1446" s="715"/>
      <c r="X1446" s="715"/>
      <c r="Y1446" s="715"/>
      <c r="Z1446" s="715"/>
      <c r="AA1446" s="715"/>
      <c r="AB1446" s="715"/>
      <c r="AC1446" s="715"/>
      <c r="AD1446" s="715"/>
      <c r="AE1446" s="715"/>
      <c r="AF1446" s="715"/>
      <c r="AG1446" s="715"/>
      <c r="AH1446" s="715"/>
      <c r="AI1446" s="715"/>
      <c r="AJ1446" s="715"/>
      <c r="AK1446" s="715"/>
      <c r="AL1446" s="715"/>
      <c r="AM1446" s="106"/>
      <c r="AN1446" s="80"/>
      <c r="AO1446"/>
      <c r="AP1446"/>
      <c r="AQ1446"/>
      <c r="AR1446"/>
      <c r="AS1446"/>
      <c r="AT1446"/>
      <c r="AU1446"/>
      <c r="AV1446"/>
      <c r="AW1446"/>
      <c r="AX1446"/>
      <c r="AY1446"/>
    </row>
    <row r="1447" spans="3:51" s="685" customFormat="1" outlineLevel="1">
      <c r="C1447" s="97" t="str">
        <f t="shared" si="36"/>
        <v>○</v>
      </c>
      <c r="E1447" s="80"/>
      <c r="F1447" s="105"/>
      <c r="G1447" s="33" t="s">
        <v>287</v>
      </c>
      <c r="H1447" s="715"/>
      <c r="I1447" s="716"/>
      <c r="J1447" s="716"/>
      <c r="K1447" s="716"/>
      <c r="L1447" s="716"/>
      <c r="M1447" s="716"/>
      <c r="N1447" s="716"/>
      <c r="O1447" s="716"/>
      <c r="P1447" s="716"/>
      <c r="Q1447" s="716"/>
      <c r="R1447" s="716"/>
      <c r="S1447" s="716"/>
      <c r="T1447" s="716"/>
      <c r="U1447" s="716"/>
      <c r="V1447" s="716"/>
      <c r="W1447" s="716"/>
      <c r="X1447" s="716"/>
      <c r="Y1447" s="716"/>
      <c r="Z1447" s="716"/>
      <c r="AA1447" s="716"/>
      <c r="AB1447" s="716"/>
      <c r="AC1447" s="716"/>
      <c r="AD1447" s="716"/>
      <c r="AE1447" s="716"/>
      <c r="AF1447" s="716"/>
      <c r="AG1447" s="716"/>
      <c r="AH1447" s="716"/>
      <c r="AI1447" s="716"/>
      <c r="AJ1447" s="716"/>
      <c r="AK1447" s="716"/>
      <c r="AL1447" s="716"/>
      <c r="AM1447" s="106"/>
      <c r="AN1447" s="80"/>
      <c r="AO1447"/>
      <c r="AP1447"/>
      <c r="AQ1447"/>
      <c r="AR1447"/>
      <c r="AS1447"/>
      <c r="AT1447"/>
      <c r="AU1447"/>
      <c r="AV1447"/>
      <c r="AW1447"/>
      <c r="AX1447"/>
      <c r="AY1447"/>
    </row>
    <row r="1448" spans="3:51" s="685" customFormat="1" outlineLevel="1">
      <c r="C1448" s="97" t="str">
        <f t="shared" si="36"/>
        <v>○</v>
      </c>
      <c r="E1448" s="80"/>
      <c r="F1448" s="105"/>
      <c r="G1448" s="33"/>
      <c r="H1448" s="124" t="s">
        <v>288</v>
      </c>
      <c r="I1448" s="113"/>
      <c r="J1448" s="113"/>
      <c r="K1448" s="113"/>
      <c r="L1448" s="113"/>
      <c r="M1448" s="113"/>
      <c r="N1448" s="113"/>
      <c r="O1448" s="113"/>
      <c r="P1448" s="113"/>
      <c r="Q1448" s="113"/>
      <c r="R1448" s="113"/>
      <c r="S1448" s="113"/>
      <c r="T1448" s="113"/>
      <c r="U1448" s="113"/>
      <c r="V1448" s="113"/>
      <c r="W1448" s="113"/>
      <c r="X1448" s="113"/>
      <c r="Y1448" s="113"/>
      <c r="Z1448" s="113"/>
      <c r="AA1448" s="113"/>
      <c r="AB1448" s="113"/>
      <c r="AC1448" s="113"/>
      <c r="AD1448" s="113"/>
      <c r="AE1448" s="113"/>
      <c r="AF1448" s="113"/>
      <c r="AG1448" s="113"/>
      <c r="AH1448" s="113"/>
      <c r="AI1448" s="113"/>
      <c r="AJ1448" s="113"/>
      <c r="AK1448" s="113"/>
      <c r="AL1448" s="114"/>
      <c r="AM1448" s="106"/>
      <c r="AN1448" s="80"/>
      <c r="AO1448"/>
      <c r="AP1448"/>
      <c r="AQ1448"/>
      <c r="AR1448"/>
      <c r="AS1448"/>
      <c r="AT1448"/>
      <c r="AU1448"/>
      <c r="AV1448"/>
      <c r="AW1448"/>
      <c r="AX1448"/>
      <c r="AY1448"/>
    </row>
    <row r="1449" spans="3:51" s="685" customFormat="1" ht="13.5" customHeight="1" outlineLevel="1">
      <c r="C1449" s="97" t="str">
        <f t="shared" si="36"/>
        <v>○</v>
      </c>
      <c r="E1449" s="80"/>
      <c r="F1449" s="105"/>
      <c r="G1449" s="112"/>
      <c r="H1449" s="105"/>
      <c r="I1449" s="1021" t="s">
        <v>1182</v>
      </c>
      <c r="J1449" s="1021"/>
      <c r="K1449" s="1021"/>
      <c r="L1449" s="1021"/>
      <c r="M1449" s="1021"/>
      <c r="N1449" s="1021"/>
      <c r="O1449" s="1021"/>
      <c r="P1449" s="1021"/>
      <c r="Q1449" s="1021"/>
      <c r="R1449" s="1021"/>
      <c r="S1449" s="1021"/>
      <c r="T1449" s="1021"/>
      <c r="U1449" s="1021"/>
      <c r="V1449" s="1021"/>
      <c r="W1449" s="1021"/>
      <c r="X1449" s="1021"/>
      <c r="Y1449" s="1021"/>
      <c r="Z1449" s="1021"/>
      <c r="AA1449" s="1021"/>
      <c r="AB1449" s="1021"/>
      <c r="AC1449" s="1021"/>
      <c r="AD1449" s="1021"/>
      <c r="AE1449" s="1021"/>
      <c r="AF1449" s="1021"/>
      <c r="AG1449" s="1021"/>
      <c r="AH1449" s="1021"/>
      <c r="AI1449" s="1021"/>
      <c r="AJ1449" s="1021"/>
      <c r="AK1449" s="1021"/>
      <c r="AL1449" s="1022"/>
      <c r="AM1449" s="106"/>
      <c r="AN1449" s="80"/>
      <c r="AO1449"/>
      <c r="AP1449"/>
      <c r="AQ1449"/>
      <c r="AR1449"/>
      <c r="AS1449"/>
      <c r="AT1449"/>
      <c r="AU1449"/>
      <c r="AV1449"/>
      <c r="AW1449"/>
      <c r="AX1449"/>
      <c r="AY1449"/>
    </row>
    <row r="1450" spans="3:51" s="685" customFormat="1" outlineLevel="1">
      <c r="C1450" s="97" t="str">
        <f t="shared" si="36"/>
        <v>○</v>
      </c>
      <c r="E1450" s="80"/>
      <c r="F1450" s="105"/>
      <c r="G1450" s="112"/>
      <c r="H1450" s="105"/>
      <c r="I1450" s="1021"/>
      <c r="J1450" s="1021"/>
      <c r="K1450" s="1021"/>
      <c r="L1450" s="1021"/>
      <c r="M1450" s="1021"/>
      <c r="N1450" s="1021"/>
      <c r="O1450" s="1021"/>
      <c r="P1450" s="1021"/>
      <c r="Q1450" s="1021"/>
      <c r="R1450" s="1021"/>
      <c r="S1450" s="1021"/>
      <c r="T1450" s="1021"/>
      <c r="U1450" s="1021"/>
      <c r="V1450" s="1021"/>
      <c r="W1450" s="1021"/>
      <c r="X1450" s="1021"/>
      <c r="Y1450" s="1021"/>
      <c r="Z1450" s="1021"/>
      <c r="AA1450" s="1021"/>
      <c r="AB1450" s="1021"/>
      <c r="AC1450" s="1021"/>
      <c r="AD1450" s="1021"/>
      <c r="AE1450" s="1021"/>
      <c r="AF1450" s="1021"/>
      <c r="AG1450" s="1021"/>
      <c r="AH1450" s="1021"/>
      <c r="AI1450" s="1021"/>
      <c r="AJ1450" s="1021"/>
      <c r="AK1450" s="1021"/>
      <c r="AL1450" s="1022"/>
      <c r="AM1450" s="106"/>
      <c r="AN1450" s="80"/>
      <c r="AO1450"/>
      <c r="AP1450"/>
      <c r="AQ1450"/>
      <c r="AR1450"/>
      <c r="AS1450"/>
      <c r="AT1450"/>
      <c r="AU1450"/>
      <c r="AV1450"/>
      <c r="AW1450"/>
      <c r="AX1450"/>
      <c r="AY1450"/>
    </row>
    <row r="1451" spans="3:51" s="685" customFormat="1" outlineLevel="1">
      <c r="C1451" s="97" t="str">
        <f t="shared" si="36"/>
        <v>○</v>
      </c>
      <c r="E1451" s="80"/>
      <c r="F1451" s="105"/>
      <c r="G1451" s="112"/>
      <c r="H1451" s="125"/>
      <c r="I1451" s="1021"/>
      <c r="J1451" s="1021"/>
      <c r="K1451" s="1021"/>
      <c r="L1451" s="1021"/>
      <c r="M1451" s="1021"/>
      <c r="N1451" s="1021"/>
      <c r="O1451" s="1021"/>
      <c r="P1451" s="1021"/>
      <c r="Q1451" s="1021"/>
      <c r="R1451" s="1021"/>
      <c r="S1451" s="1021"/>
      <c r="T1451" s="1021"/>
      <c r="U1451" s="1021"/>
      <c r="V1451" s="1021"/>
      <c r="W1451" s="1021"/>
      <c r="X1451" s="1021"/>
      <c r="Y1451" s="1021"/>
      <c r="Z1451" s="1021"/>
      <c r="AA1451" s="1021"/>
      <c r="AB1451" s="1021"/>
      <c r="AC1451" s="1021"/>
      <c r="AD1451" s="1021"/>
      <c r="AE1451" s="1021"/>
      <c r="AF1451" s="1021"/>
      <c r="AG1451" s="1021"/>
      <c r="AH1451" s="1021"/>
      <c r="AI1451" s="1021"/>
      <c r="AJ1451" s="1021"/>
      <c r="AK1451" s="1021"/>
      <c r="AL1451" s="1022"/>
      <c r="AM1451" s="106"/>
      <c r="AN1451" s="80"/>
      <c r="AO1451"/>
      <c r="AP1451"/>
      <c r="AQ1451"/>
      <c r="AR1451"/>
      <c r="AS1451"/>
      <c r="AT1451"/>
      <c r="AU1451"/>
      <c r="AV1451"/>
      <c r="AW1451"/>
      <c r="AX1451"/>
      <c r="AY1451"/>
    </row>
    <row r="1452" spans="3:51" s="685" customFormat="1" outlineLevel="1">
      <c r="C1452" s="97" t="str">
        <f t="shared" si="36"/>
        <v>○</v>
      </c>
      <c r="E1452" s="80"/>
      <c r="F1452" s="105"/>
      <c r="G1452" s="112"/>
      <c r="H1452" s="125"/>
      <c r="I1452" s="1021"/>
      <c r="J1452" s="1021"/>
      <c r="K1452" s="1021"/>
      <c r="L1452" s="1021"/>
      <c r="M1452" s="1021"/>
      <c r="N1452" s="1021"/>
      <c r="O1452" s="1021"/>
      <c r="P1452" s="1021"/>
      <c r="Q1452" s="1021"/>
      <c r="R1452" s="1021"/>
      <c r="S1452" s="1021"/>
      <c r="T1452" s="1021"/>
      <c r="U1452" s="1021"/>
      <c r="V1452" s="1021"/>
      <c r="W1452" s="1021"/>
      <c r="X1452" s="1021"/>
      <c r="Y1452" s="1021"/>
      <c r="Z1452" s="1021"/>
      <c r="AA1452" s="1021"/>
      <c r="AB1452" s="1021"/>
      <c r="AC1452" s="1021"/>
      <c r="AD1452" s="1021"/>
      <c r="AE1452" s="1021"/>
      <c r="AF1452" s="1021"/>
      <c r="AG1452" s="1021"/>
      <c r="AH1452" s="1021"/>
      <c r="AI1452" s="1021"/>
      <c r="AJ1452" s="1021"/>
      <c r="AK1452" s="1021"/>
      <c r="AL1452" s="1022"/>
      <c r="AM1452" s="106"/>
      <c r="AN1452" s="80"/>
      <c r="AO1452"/>
      <c r="AP1452"/>
      <c r="AQ1452"/>
      <c r="AR1452"/>
      <c r="AS1452"/>
      <c r="AT1452"/>
      <c r="AU1452"/>
      <c r="AV1452"/>
      <c r="AW1452"/>
      <c r="AX1452"/>
      <c r="AY1452"/>
    </row>
    <row r="1453" spans="3:51" s="685" customFormat="1" outlineLevel="1">
      <c r="C1453" s="97" t="str">
        <f t="shared" si="36"/>
        <v>○</v>
      </c>
      <c r="E1453" s="80"/>
      <c r="F1453" s="105"/>
      <c r="G1453" s="715"/>
      <c r="H1453" s="126" t="s">
        <v>289</v>
      </c>
      <c r="I1453" s="709"/>
      <c r="J1453" s="709"/>
      <c r="K1453" s="709"/>
      <c r="L1453" s="709"/>
      <c r="M1453" s="709"/>
      <c r="N1453" s="709"/>
      <c r="O1453" s="709"/>
      <c r="P1453" s="709"/>
      <c r="Q1453" s="709"/>
      <c r="R1453" s="709"/>
      <c r="S1453" s="709"/>
      <c r="T1453" s="709"/>
      <c r="U1453" s="709"/>
      <c r="V1453" s="709"/>
      <c r="W1453" s="709"/>
      <c r="X1453" s="709"/>
      <c r="Y1453" s="709"/>
      <c r="Z1453" s="709"/>
      <c r="AA1453" s="709"/>
      <c r="AB1453" s="709"/>
      <c r="AC1453" s="709"/>
      <c r="AD1453" s="709"/>
      <c r="AE1453" s="709"/>
      <c r="AF1453" s="709"/>
      <c r="AG1453" s="709"/>
      <c r="AH1453" s="709"/>
      <c r="AI1453" s="709"/>
      <c r="AJ1453" s="709"/>
      <c r="AK1453" s="709"/>
      <c r="AL1453" s="710"/>
      <c r="AM1453" s="106"/>
      <c r="AN1453" s="80"/>
      <c r="AO1453"/>
      <c r="AP1453"/>
      <c r="AQ1453"/>
      <c r="AR1453"/>
      <c r="AS1453"/>
      <c r="AT1453"/>
      <c r="AU1453"/>
      <c r="AV1453"/>
      <c r="AW1453"/>
      <c r="AX1453"/>
      <c r="AY1453"/>
    </row>
    <row r="1454" spans="3:51" s="685" customFormat="1" ht="13.5" customHeight="1" outlineLevel="1">
      <c r="C1454" s="97" t="str">
        <f t="shared" ref="C1454:C1484" si="37">C$1421</f>
        <v>○</v>
      </c>
      <c r="E1454" s="80"/>
      <c r="F1454" s="105"/>
      <c r="G1454" s="715"/>
      <c r="H1454" s="708"/>
      <c r="I1454" s="1053" t="s">
        <v>1153</v>
      </c>
      <c r="J1454" s="1054"/>
      <c r="K1454" s="1054"/>
      <c r="L1454" s="1054"/>
      <c r="M1454" s="1054"/>
      <c r="N1454" s="1054"/>
      <c r="O1454" s="1054"/>
      <c r="P1454" s="1054"/>
      <c r="Q1454" s="1054"/>
      <c r="R1454" s="1054"/>
      <c r="S1454" s="1054"/>
      <c r="T1454" s="1054"/>
      <c r="U1454" s="1054"/>
      <c r="V1454" s="1055"/>
      <c r="W1454" s="1056" t="s">
        <v>1164</v>
      </c>
      <c r="X1454" s="1057"/>
      <c r="Y1454" s="1057"/>
      <c r="Z1454" s="1057"/>
      <c r="AA1454" s="1057"/>
      <c r="AB1454" s="1057"/>
      <c r="AC1454" s="1057"/>
      <c r="AD1454" s="1057"/>
      <c r="AE1454" s="1057"/>
      <c r="AF1454" s="1057"/>
      <c r="AG1454" s="1057"/>
      <c r="AH1454" s="1057"/>
      <c r="AI1454" s="1057"/>
      <c r="AJ1454" s="1058"/>
      <c r="AK1454" s="709"/>
      <c r="AL1454" s="710"/>
      <c r="AM1454" s="106"/>
      <c r="AN1454" s="80"/>
      <c r="AO1454"/>
      <c r="AP1454"/>
      <c r="AQ1454"/>
      <c r="AR1454"/>
      <c r="AS1454"/>
      <c r="AT1454"/>
      <c r="AU1454"/>
      <c r="AV1454"/>
      <c r="AW1454"/>
      <c r="AX1454"/>
      <c r="AY1454"/>
    </row>
    <row r="1455" spans="3:51" s="685" customFormat="1" outlineLevel="1">
      <c r="C1455" s="97" t="str">
        <f t="shared" si="37"/>
        <v>○</v>
      </c>
      <c r="E1455" s="80"/>
      <c r="F1455" s="105"/>
      <c r="G1455" s="715"/>
      <c r="H1455" s="708"/>
      <c r="I1455" s="1059" t="s">
        <v>998</v>
      </c>
      <c r="J1455" s="1060"/>
      <c r="K1455" s="1060"/>
      <c r="L1455" s="1060"/>
      <c r="M1455" s="1060"/>
      <c r="N1455" s="1060"/>
      <c r="O1455" s="1060"/>
      <c r="P1455" s="1060"/>
      <c r="Q1455" s="1060"/>
      <c r="R1455" s="1060"/>
      <c r="S1455" s="1060"/>
      <c r="T1455" s="1060"/>
      <c r="U1455" s="1060"/>
      <c r="V1455" s="1061"/>
      <c r="W1455" s="1062" t="s">
        <v>1185</v>
      </c>
      <c r="X1455" s="1063"/>
      <c r="Y1455" s="1063"/>
      <c r="Z1455" s="1063"/>
      <c r="AA1455" s="1063"/>
      <c r="AB1455" s="1063"/>
      <c r="AC1455" s="1063"/>
      <c r="AD1455" s="1063"/>
      <c r="AE1455" s="1063"/>
      <c r="AF1455" s="1063"/>
      <c r="AG1455" s="1063"/>
      <c r="AH1455" s="1063"/>
      <c r="AI1455" s="1063"/>
      <c r="AJ1455" s="1064"/>
      <c r="AK1455" s="709"/>
      <c r="AL1455" s="710"/>
      <c r="AM1455" s="106"/>
      <c r="AN1455" s="80"/>
      <c r="AO1455"/>
      <c r="AP1455"/>
      <c r="AQ1455"/>
      <c r="AR1455"/>
      <c r="AS1455"/>
      <c r="AT1455"/>
      <c r="AU1455"/>
      <c r="AV1455"/>
      <c r="AW1455"/>
      <c r="AX1455"/>
      <c r="AY1455"/>
    </row>
    <row r="1456" spans="3:51" s="685" customFormat="1" outlineLevel="1">
      <c r="C1456" s="97" t="str">
        <f t="shared" si="37"/>
        <v>○</v>
      </c>
      <c r="E1456" s="80"/>
      <c r="F1456" s="105"/>
      <c r="G1456" s="715"/>
      <c r="H1456" s="708"/>
      <c r="I1456" s="1059" t="s">
        <v>1165</v>
      </c>
      <c r="J1456" s="1060"/>
      <c r="K1456" s="1060"/>
      <c r="L1456" s="1060"/>
      <c r="M1456" s="1060"/>
      <c r="N1456" s="1060"/>
      <c r="O1456" s="1060"/>
      <c r="P1456" s="1060"/>
      <c r="Q1456" s="1060"/>
      <c r="R1456" s="1060"/>
      <c r="S1456" s="1060"/>
      <c r="T1456" s="1060"/>
      <c r="U1456" s="1060"/>
      <c r="V1456" s="1061"/>
      <c r="W1456" s="1062" t="s">
        <v>1180</v>
      </c>
      <c r="X1456" s="1063"/>
      <c r="Y1456" s="1063"/>
      <c r="Z1456" s="1063"/>
      <c r="AA1456" s="1063"/>
      <c r="AB1456" s="1063"/>
      <c r="AC1456" s="1063"/>
      <c r="AD1456" s="1063"/>
      <c r="AE1456" s="1063"/>
      <c r="AF1456" s="1063"/>
      <c r="AG1456" s="1063"/>
      <c r="AH1456" s="1063"/>
      <c r="AI1456" s="1063"/>
      <c r="AJ1456" s="1064"/>
      <c r="AK1456" s="709"/>
      <c r="AL1456" s="710"/>
      <c r="AM1456" s="106"/>
      <c r="AN1456" s="80"/>
      <c r="AO1456"/>
      <c r="AP1456"/>
      <c r="AQ1456"/>
      <c r="AR1456"/>
      <c r="AS1456"/>
      <c r="AT1456"/>
      <c r="AU1456"/>
      <c r="AV1456"/>
      <c r="AW1456"/>
      <c r="AX1456"/>
      <c r="AY1456"/>
    </row>
    <row r="1457" spans="3:51" s="685" customFormat="1" outlineLevel="1">
      <c r="C1457" s="97" t="str">
        <f t="shared" si="37"/>
        <v>○</v>
      </c>
      <c r="E1457" s="80"/>
      <c r="F1457" s="105"/>
      <c r="G1457" s="715"/>
      <c r="H1457" s="708"/>
      <c r="I1457" s="122" t="s">
        <v>458</v>
      </c>
      <c r="J1457" s="132"/>
      <c r="K1457" s="132"/>
      <c r="L1457" s="132"/>
      <c r="M1457" s="132"/>
      <c r="N1457" s="132"/>
      <c r="O1457" s="132"/>
      <c r="P1457" s="132"/>
      <c r="Q1457" s="132"/>
      <c r="R1457" s="132"/>
      <c r="S1457" s="132"/>
      <c r="T1457" s="132"/>
      <c r="U1457" s="132"/>
      <c r="V1457" s="132"/>
      <c r="W1457" s="132"/>
      <c r="X1457" s="132"/>
      <c r="Y1457" s="132"/>
      <c r="Z1457" s="132"/>
      <c r="AA1457" s="132"/>
      <c r="AB1457" s="132"/>
      <c r="AC1457" s="132"/>
      <c r="AD1457" s="132"/>
      <c r="AE1457" s="132"/>
      <c r="AF1457" s="132"/>
      <c r="AG1457" s="132"/>
      <c r="AH1457" s="132"/>
      <c r="AI1457" s="132"/>
      <c r="AJ1457" s="132"/>
      <c r="AK1457" s="709"/>
      <c r="AL1457" s="710"/>
      <c r="AM1457" s="106"/>
      <c r="AN1457" s="80"/>
      <c r="AO1457"/>
      <c r="AP1457"/>
      <c r="AQ1457"/>
      <c r="AR1457"/>
      <c r="AS1457"/>
      <c r="AT1457"/>
      <c r="AU1457"/>
      <c r="AV1457"/>
      <c r="AW1457"/>
      <c r="AX1457"/>
      <c r="AY1457"/>
    </row>
    <row r="1458" spans="3:51" s="685" customFormat="1" outlineLevel="1">
      <c r="C1458" s="97" t="str">
        <f t="shared" si="37"/>
        <v>○</v>
      </c>
      <c r="E1458" s="80"/>
      <c r="F1458" s="105"/>
      <c r="G1458" s="715"/>
      <c r="H1458" s="708"/>
      <c r="I1458" s="122" t="s">
        <v>1191</v>
      </c>
      <c r="J1458" s="132"/>
      <c r="K1458" s="132"/>
      <c r="L1458" s="132"/>
      <c r="M1458" s="132"/>
      <c r="N1458" s="132"/>
      <c r="O1458" s="132"/>
      <c r="P1458" s="132"/>
      <c r="Q1458" s="132"/>
      <c r="R1458" s="132"/>
      <c r="S1458" s="132"/>
      <c r="T1458" s="132"/>
      <c r="U1458" s="132"/>
      <c r="V1458" s="132"/>
      <c r="W1458" s="132"/>
      <c r="X1458" s="132"/>
      <c r="Y1458" s="132"/>
      <c r="Z1458" s="132"/>
      <c r="AA1458" s="132"/>
      <c r="AB1458" s="132"/>
      <c r="AC1458" s="132"/>
      <c r="AD1458" s="132"/>
      <c r="AE1458" s="132"/>
      <c r="AF1458" s="132"/>
      <c r="AG1458" s="132"/>
      <c r="AH1458" s="132"/>
      <c r="AI1458" s="132"/>
      <c r="AJ1458" s="132"/>
      <c r="AK1458" s="709"/>
      <c r="AL1458" s="710"/>
      <c r="AM1458" s="106"/>
      <c r="AN1458" s="80"/>
      <c r="AO1458"/>
      <c r="AP1458"/>
      <c r="AQ1458"/>
      <c r="AR1458"/>
      <c r="AS1458"/>
      <c r="AT1458"/>
      <c r="AU1458"/>
      <c r="AV1458"/>
      <c r="AW1458"/>
      <c r="AX1458"/>
      <c r="AY1458"/>
    </row>
    <row r="1459" spans="3:51" s="685" customFormat="1" outlineLevel="1">
      <c r="C1459" s="97" t="str">
        <f t="shared" si="37"/>
        <v>○</v>
      </c>
      <c r="E1459" s="80"/>
      <c r="F1459" s="105"/>
      <c r="G1459" s="715"/>
      <c r="H1459" s="711"/>
      <c r="I1459" s="133"/>
      <c r="J1459" s="134"/>
      <c r="K1459" s="134"/>
      <c r="L1459" s="134"/>
      <c r="M1459" s="134"/>
      <c r="N1459" s="134"/>
      <c r="O1459" s="134"/>
      <c r="P1459" s="134"/>
      <c r="Q1459" s="134"/>
      <c r="R1459" s="134"/>
      <c r="S1459" s="134"/>
      <c r="T1459" s="134"/>
      <c r="U1459" s="134"/>
      <c r="V1459" s="134"/>
      <c r="W1459" s="134"/>
      <c r="X1459" s="134"/>
      <c r="Y1459" s="134"/>
      <c r="Z1459" s="134"/>
      <c r="AA1459" s="134"/>
      <c r="AB1459" s="134"/>
      <c r="AC1459" s="134"/>
      <c r="AD1459" s="134"/>
      <c r="AE1459" s="134"/>
      <c r="AF1459" s="134"/>
      <c r="AG1459" s="134"/>
      <c r="AH1459" s="134"/>
      <c r="AI1459" s="134"/>
      <c r="AJ1459" s="134"/>
      <c r="AK1459" s="712"/>
      <c r="AL1459" s="713"/>
      <c r="AM1459" s="106"/>
      <c r="AN1459" s="80"/>
      <c r="AO1459"/>
      <c r="AP1459"/>
      <c r="AQ1459"/>
      <c r="AR1459"/>
      <c r="AS1459"/>
      <c r="AT1459"/>
      <c r="AU1459"/>
      <c r="AV1459"/>
      <c r="AW1459"/>
      <c r="AX1459"/>
      <c r="AY1459"/>
    </row>
    <row r="1460" spans="3:51" s="685" customFormat="1" outlineLevel="1">
      <c r="C1460" s="97" t="str">
        <f t="shared" si="37"/>
        <v>○</v>
      </c>
      <c r="E1460" s="80"/>
      <c r="F1460" s="105"/>
      <c r="G1460" s="715"/>
      <c r="H1460" s="715"/>
      <c r="I1460" s="716"/>
      <c r="J1460" s="716"/>
      <c r="K1460" s="716"/>
      <c r="L1460" s="716"/>
      <c r="M1460" s="716"/>
      <c r="N1460" s="716"/>
      <c r="O1460" s="716"/>
      <c r="P1460" s="716"/>
      <c r="Q1460" s="716"/>
      <c r="R1460" s="716"/>
      <c r="S1460" s="716"/>
      <c r="T1460" s="716"/>
      <c r="U1460" s="716"/>
      <c r="V1460" s="716"/>
      <c r="W1460" s="716"/>
      <c r="X1460" s="716"/>
      <c r="Y1460" s="716"/>
      <c r="Z1460" s="716"/>
      <c r="AA1460" s="716"/>
      <c r="AB1460" s="716"/>
      <c r="AC1460" s="716"/>
      <c r="AD1460" s="716"/>
      <c r="AE1460" s="716"/>
      <c r="AF1460" s="716"/>
      <c r="AG1460" s="716"/>
      <c r="AH1460" s="716"/>
      <c r="AI1460" s="716"/>
      <c r="AJ1460" s="716"/>
      <c r="AK1460" s="716"/>
      <c r="AL1460" s="716"/>
      <c r="AM1460" s="106"/>
      <c r="AN1460" s="80"/>
      <c r="AO1460"/>
      <c r="AP1460"/>
      <c r="AQ1460"/>
      <c r="AR1460"/>
      <c r="AS1460"/>
      <c r="AT1460"/>
      <c r="AU1460"/>
      <c r="AV1460"/>
      <c r="AW1460"/>
      <c r="AX1460"/>
      <c r="AY1460"/>
    </row>
    <row r="1461" spans="3:51" s="685" customFormat="1" outlineLevel="1">
      <c r="C1461" s="97" t="str">
        <f t="shared" si="37"/>
        <v>○</v>
      </c>
      <c r="E1461" s="80"/>
      <c r="F1461" s="105"/>
      <c r="G1461" s="33" t="s">
        <v>304</v>
      </c>
      <c r="H1461" s="715"/>
      <c r="I1461" s="716"/>
      <c r="J1461" s="716"/>
      <c r="K1461" s="716"/>
      <c r="L1461" s="716"/>
      <c r="M1461" s="716"/>
      <c r="N1461" s="716"/>
      <c r="O1461" s="716"/>
      <c r="P1461" s="716"/>
      <c r="Q1461" s="716"/>
      <c r="R1461" s="716"/>
      <c r="S1461" s="716"/>
      <c r="T1461" s="716"/>
      <c r="U1461" s="716"/>
      <c r="V1461" s="716"/>
      <c r="W1461" s="716"/>
      <c r="X1461" s="716"/>
      <c r="Y1461" s="716"/>
      <c r="Z1461" s="716"/>
      <c r="AA1461" s="716"/>
      <c r="AB1461" s="716"/>
      <c r="AC1461" s="716"/>
      <c r="AD1461" s="716"/>
      <c r="AE1461" s="716"/>
      <c r="AF1461" s="716"/>
      <c r="AG1461" s="716"/>
      <c r="AH1461" s="716"/>
      <c r="AI1461" s="716"/>
      <c r="AJ1461" s="716"/>
      <c r="AK1461" s="716"/>
      <c r="AL1461" s="716"/>
      <c r="AM1461" s="106"/>
      <c r="AN1461" s="80"/>
      <c r="AO1461"/>
      <c r="AP1461"/>
      <c r="AQ1461"/>
      <c r="AR1461"/>
      <c r="AS1461"/>
      <c r="AT1461"/>
      <c r="AU1461"/>
      <c r="AV1461"/>
      <c r="AW1461"/>
      <c r="AX1461"/>
      <c r="AY1461"/>
    </row>
    <row r="1462" spans="3:51" s="685" customFormat="1" ht="13.5" customHeight="1" outlineLevel="1">
      <c r="C1462" s="97" t="str">
        <f t="shared" si="37"/>
        <v>○</v>
      </c>
      <c r="E1462" s="80"/>
      <c r="F1462" s="105"/>
      <c r="G1462" s="715"/>
      <c r="H1462" s="1017" t="s">
        <v>1222</v>
      </c>
      <c r="I1462" s="1018"/>
      <c r="J1462" s="1018"/>
      <c r="K1462" s="1018"/>
      <c r="L1462" s="1018"/>
      <c r="M1462" s="1018"/>
      <c r="N1462" s="1018"/>
      <c r="O1462" s="1018"/>
      <c r="P1462" s="1018"/>
      <c r="Q1462" s="1018"/>
      <c r="R1462" s="1018"/>
      <c r="S1462" s="1018"/>
      <c r="T1462" s="1018"/>
      <c r="U1462" s="1018"/>
      <c r="V1462" s="1018"/>
      <c r="W1462" s="1018"/>
      <c r="X1462" s="1018"/>
      <c r="Y1462" s="1018"/>
      <c r="Z1462" s="1018"/>
      <c r="AA1462" s="1018"/>
      <c r="AB1462" s="1018"/>
      <c r="AC1462" s="1018"/>
      <c r="AD1462" s="1018"/>
      <c r="AE1462" s="1018"/>
      <c r="AF1462" s="1018"/>
      <c r="AG1462" s="1018"/>
      <c r="AH1462" s="1018"/>
      <c r="AI1462" s="1018"/>
      <c r="AJ1462" s="1018"/>
      <c r="AK1462" s="1018"/>
      <c r="AL1462" s="1019"/>
      <c r="AM1462" s="106"/>
      <c r="AN1462" s="80"/>
      <c r="AO1462"/>
      <c r="AP1462"/>
      <c r="AQ1462"/>
      <c r="AR1462"/>
      <c r="AS1462"/>
      <c r="AT1462"/>
      <c r="AU1462"/>
      <c r="AV1462"/>
      <c r="AW1462"/>
      <c r="AX1462"/>
      <c r="AY1462"/>
    </row>
    <row r="1463" spans="3:51" s="685" customFormat="1" outlineLevel="1">
      <c r="C1463" s="97" t="str">
        <f t="shared" si="37"/>
        <v>○</v>
      </c>
      <c r="E1463" s="80"/>
      <c r="F1463" s="105"/>
      <c r="G1463" s="715"/>
      <c r="H1463" s="1020"/>
      <c r="I1463" s="1021"/>
      <c r="J1463" s="1021"/>
      <c r="K1463" s="1021"/>
      <c r="L1463" s="1021"/>
      <c r="M1463" s="1021"/>
      <c r="N1463" s="1021"/>
      <c r="O1463" s="1021"/>
      <c r="P1463" s="1021"/>
      <c r="Q1463" s="1021"/>
      <c r="R1463" s="1021"/>
      <c r="S1463" s="1021"/>
      <c r="T1463" s="1021"/>
      <c r="U1463" s="1021"/>
      <c r="V1463" s="1021"/>
      <c r="W1463" s="1021"/>
      <c r="X1463" s="1021"/>
      <c r="Y1463" s="1021"/>
      <c r="Z1463" s="1021"/>
      <c r="AA1463" s="1021"/>
      <c r="AB1463" s="1021"/>
      <c r="AC1463" s="1021"/>
      <c r="AD1463" s="1021"/>
      <c r="AE1463" s="1021"/>
      <c r="AF1463" s="1021"/>
      <c r="AG1463" s="1021"/>
      <c r="AH1463" s="1021"/>
      <c r="AI1463" s="1021"/>
      <c r="AJ1463" s="1021"/>
      <c r="AK1463" s="1021"/>
      <c r="AL1463" s="1022"/>
      <c r="AM1463" s="106"/>
      <c r="AN1463" s="80"/>
      <c r="AO1463"/>
      <c r="AP1463"/>
      <c r="AQ1463"/>
      <c r="AR1463"/>
      <c r="AS1463"/>
      <c r="AT1463"/>
      <c r="AU1463"/>
      <c r="AV1463"/>
      <c r="AW1463"/>
      <c r="AX1463"/>
      <c r="AY1463"/>
    </row>
    <row r="1464" spans="3:51" s="685" customFormat="1" outlineLevel="1">
      <c r="C1464" s="97" t="str">
        <f t="shared" si="37"/>
        <v>○</v>
      </c>
      <c r="E1464" s="80"/>
      <c r="F1464" s="105"/>
      <c r="G1464" s="715"/>
      <c r="H1464" s="1020"/>
      <c r="I1464" s="1021"/>
      <c r="J1464" s="1021"/>
      <c r="K1464" s="1021"/>
      <c r="L1464" s="1021"/>
      <c r="M1464" s="1021"/>
      <c r="N1464" s="1021"/>
      <c r="O1464" s="1021"/>
      <c r="P1464" s="1021"/>
      <c r="Q1464" s="1021"/>
      <c r="R1464" s="1021"/>
      <c r="S1464" s="1021"/>
      <c r="T1464" s="1021"/>
      <c r="U1464" s="1021"/>
      <c r="V1464" s="1021"/>
      <c r="W1464" s="1021"/>
      <c r="X1464" s="1021"/>
      <c r="Y1464" s="1021"/>
      <c r="Z1464" s="1021"/>
      <c r="AA1464" s="1021"/>
      <c r="AB1464" s="1021"/>
      <c r="AC1464" s="1021"/>
      <c r="AD1464" s="1021"/>
      <c r="AE1464" s="1021"/>
      <c r="AF1464" s="1021"/>
      <c r="AG1464" s="1021"/>
      <c r="AH1464" s="1021"/>
      <c r="AI1464" s="1021"/>
      <c r="AJ1464" s="1021"/>
      <c r="AK1464" s="1021"/>
      <c r="AL1464" s="1022"/>
      <c r="AM1464" s="106"/>
      <c r="AN1464" s="80"/>
      <c r="AO1464"/>
      <c r="AP1464"/>
      <c r="AQ1464"/>
      <c r="AR1464"/>
      <c r="AS1464"/>
      <c r="AT1464"/>
      <c r="AU1464"/>
      <c r="AV1464"/>
      <c r="AW1464"/>
      <c r="AX1464"/>
      <c r="AY1464"/>
    </row>
    <row r="1465" spans="3:51" s="685" customFormat="1" outlineLevel="1">
      <c r="C1465" s="97" t="str">
        <f t="shared" si="37"/>
        <v>○</v>
      </c>
      <c r="E1465" s="80"/>
      <c r="F1465" s="105"/>
      <c r="G1465" s="715"/>
      <c r="H1465" s="1020"/>
      <c r="I1465" s="1021"/>
      <c r="J1465" s="1021"/>
      <c r="K1465" s="1021"/>
      <c r="L1465" s="1021"/>
      <c r="M1465" s="1021"/>
      <c r="N1465" s="1021"/>
      <c r="O1465" s="1021"/>
      <c r="P1465" s="1021"/>
      <c r="Q1465" s="1021"/>
      <c r="R1465" s="1021"/>
      <c r="S1465" s="1021"/>
      <c r="T1465" s="1021"/>
      <c r="U1465" s="1021"/>
      <c r="V1465" s="1021"/>
      <c r="W1465" s="1021"/>
      <c r="X1465" s="1021"/>
      <c r="Y1465" s="1021"/>
      <c r="Z1465" s="1021"/>
      <c r="AA1465" s="1021"/>
      <c r="AB1465" s="1021"/>
      <c r="AC1465" s="1021"/>
      <c r="AD1465" s="1021"/>
      <c r="AE1465" s="1021"/>
      <c r="AF1465" s="1021"/>
      <c r="AG1465" s="1021"/>
      <c r="AH1465" s="1021"/>
      <c r="AI1465" s="1021"/>
      <c r="AJ1465" s="1021"/>
      <c r="AK1465" s="1021"/>
      <c r="AL1465" s="1022"/>
      <c r="AM1465" s="106"/>
      <c r="AN1465" s="80"/>
      <c r="AO1465"/>
      <c r="AP1465"/>
      <c r="AQ1465"/>
      <c r="AR1465"/>
      <c r="AS1465"/>
      <c r="AT1465"/>
      <c r="AU1465"/>
      <c r="AV1465"/>
      <c r="AW1465"/>
      <c r="AX1465"/>
      <c r="AY1465"/>
    </row>
    <row r="1466" spans="3:51" s="685" customFormat="1" outlineLevel="1">
      <c r="C1466" s="97" t="str">
        <f t="shared" si="37"/>
        <v>○</v>
      </c>
      <c r="E1466" s="80"/>
      <c r="F1466" s="105"/>
      <c r="G1466" s="715"/>
      <c r="H1466" s="1020"/>
      <c r="I1466" s="1021"/>
      <c r="J1466" s="1021"/>
      <c r="K1466" s="1021"/>
      <c r="L1466" s="1021"/>
      <c r="M1466" s="1021"/>
      <c r="N1466" s="1021"/>
      <c r="O1466" s="1021"/>
      <c r="P1466" s="1021"/>
      <c r="Q1466" s="1021"/>
      <c r="R1466" s="1021"/>
      <c r="S1466" s="1021"/>
      <c r="T1466" s="1021"/>
      <c r="U1466" s="1021"/>
      <c r="V1466" s="1021"/>
      <c r="W1466" s="1021"/>
      <c r="X1466" s="1021"/>
      <c r="Y1466" s="1021"/>
      <c r="Z1466" s="1021"/>
      <c r="AA1466" s="1021"/>
      <c r="AB1466" s="1021"/>
      <c r="AC1466" s="1021"/>
      <c r="AD1466" s="1021"/>
      <c r="AE1466" s="1021"/>
      <c r="AF1466" s="1021"/>
      <c r="AG1466" s="1021"/>
      <c r="AH1466" s="1021"/>
      <c r="AI1466" s="1021"/>
      <c r="AJ1466" s="1021"/>
      <c r="AK1466" s="1021"/>
      <c r="AL1466" s="1022"/>
      <c r="AM1466" s="106"/>
      <c r="AN1466" s="80"/>
      <c r="AO1466"/>
      <c r="AP1466"/>
      <c r="AQ1466"/>
      <c r="AR1466"/>
      <c r="AS1466"/>
      <c r="AT1466"/>
      <c r="AU1466"/>
      <c r="AV1466"/>
      <c r="AW1466"/>
      <c r="AX1466"/>
      <c r="AY1466"/>
    </row>
    <row r="1467" spans="3:51" s="685" customFormat="1" outlineLevel="1">
      <c r="C1467" s="97" t="str">
        <f t="shared" si="37"/>
        <v>○</v>
      </c>
      <c r="E1467" s="80"/>
      <c r="F1467" s="105"/>
      <c r="G1467" s="715"/>
      <c r="H1467" s="1020"/>
      <c r="I1467" s="1021"/>
      <c r="J1467" s="1021"/>
      <c r="K1467" s="1021"/>
      <c r="L1467" s="1021"/>
      <c r="M1467" s="1021"/>
      <c r="N1467" s="1021"/>
      <c r="O1467" s="1021"/>
      <c r="P1467" s="1021"/>
      <c r="Q1467" s="1021"/>
      <c r="R1467" s="1021"/>
      <c r="S1467" s="1021"/>
      <c r="T1467" s="1021"/>
      <c r="U1467" s="1021"/>
      <c r="V1467" s="1021"/>
      <c r="W1467" s="1021"/>
      <c r="X1467" s="1021"/>
      <c r="Y1467" s="1021"/>
      <c r="Z1467" s="1021"/>
      <c r="AA1467" s="1021"/>
      <c r="AB1467" s="1021"/>
      <c r="AC1467" s="1021"/>
      <c r="AD1467" s="1021"/>
      <c r="AE1467" s="1021"/>
      <c r="AF1467" s="1021"/>
      <c r="AG1467" s="1021"/>
      <c r="AH1467" s="1021"/>
      <c r="AI1467" s="1021"/>
      <c r="AJ1467" s="1021"/>
      <c r="AK1467" s="1021"/>
      <c r="AL1467" s="1022"/>
      <c r="AM1467" s="106"/>
      <c r="AN1467" s="80"/>
      <c r="AO1467"/>
      <c r="AP1467"/>
      <c r="AQ1467"/>
      <c r="AR1467"/>
      <c r="AS1467"/>
      <c r="AT1467"/>
      <c r="AU1467"/>
      <c r="AV1467"/>
      <c r="AW1467"/>
      <c r="AX1467"/>
      <c r="AY1467"/>
    </row>
    <row r="1468" spans="3:51" s="685" customFormat="1" outlineLevel="1">
      <c r="C1468" s="97" t="str">
        <f t="shared" si="37"/>
        <v>○</v>
      </c>
      <c r="E1468" s="80"/>
      <c r="F1468" s="105"/>
      <c r="G1468" s="715"/>
      <c r="H1468" s="1020"/>
      <c r="I1468" s="1021"/>
      <c r="J1468" s="1021"/>
      <c r="K1468" s="1021"/>
      <c r="L1468" s="1021"/>
      <c r="M1468" s="1021"/>
      <c r="N1468" s="1021"/>
      <c r="O1468" s="1021"/>
      <c r="P1468" s="1021"/>
      <c r="Q1468" s="1021"/>
      <c r="R1468" s="1021"/>
      <c r="S1468" s="1021"/>
      <c r="T1468" s="1021"/>
      <c r="U1468" s="1021"/>
      <c r="V1468" s="1021"/>
      <c r="W1468" s="1021"/>
      <c r="X1468" s="1021"/>
      <c r="Y1468" s="1021"/>
      <c r="Z1468" s="1021"/>
      <c r="AA1468" s="1021"/>
      <c r="AB1468" s="1021"/>
      <c r="AC1468" s="1021"/>
      <c r="AD1468" s="1021"/>
      <c r="AE1468" s="1021"/>
      <c r="AF1468" s="1021"/>
      <c r="AG1468" s="1021"/>
      <c r="AH1468" s="1021"/>
      <c r="AI1468" s="1021"/>
      <c r="AJ1468" s="1021"/>
      <c r="AK1468" s="1021"/>
      <c r="AL1468" s="1022"/>
      <c r="AM1468" s="106"/>
      <c r="AN1468" s="80"/>
      <c r="AO1468"/>
      <c r="AP1468"/>
      <c r="AQ1468"/>
      <c r="AR1468"/>
      <c r="AS1468"/>
      <c r="AT1468"/>
      <c r="AU1468"/>
      <c r="AV1468"/>
      <c r="AW1468"/>
      <c r="AX1468"/>
      <c r="AY1468"/>
    </row>
    <row r="1469" spans="3:51" s="685" customFormat="1" outlineLevel="1">
      <c r="C1469" s="97" t="str">
        <f t="shared" si="37"/>
        <v>○</v>
      </c>
      <c r="E1469" s="80"/>
      <c r="F1469" s="105"/>
      <c r="G1469" s="715"/>
      <c r="H1469" s="1020"/>
      <c r="I1469" s="1021"/>
      <c r="J1469" s="1021"/>
      <c r="K1469" s="1021"/>
      <c r="L1469" s="1021"/>
      <c r="M1469" s="1021"/>
      <c r="N1469" s="1021"/>
      <c r="O1469" s="1021"/>
      <c r="P1469" s="1021"/>
      <c r="Q1469" s="1021"/>
      <c r="R1469" s="1021"/>
      <c r="S1469" s="1021"/>
      <c r="T1469" s="1021"/>
      <c r="U1469" s="1021"/>
      <c r="V1469" s="1021"/>
      <c r="W1469" s="1021"/>
      <c r="X1469" s="1021"/>
      <c r="Y1469" s="1021"/>
      <c r="Z1469" s="1021"/>
      <c r="AA1469" s="1021"/>
      <c r="AB1469" s="1021"/>
      <c r="AC1469" s="1021"/>
      <c r="AD1469" s="1021"/>
      <c r="AE1469" s="1021"/>
      <c r="AF1469" s="1021"/>
      <c r="AG1469" s="1021"/>
      <c r="AH1469" s="1021"/>
      <c r="AI1469" s="1021"/>
      <c r="AJ1469" s="1021"/>
      <c r="AK1469" s="1021"/>
      <c r="AL1469" s="1022"/>
      <c r="AM1469" s="106"/>
      <c r="AN1469" s="80"/>
      <c r="AO1469"/>
      <c r="AP1469"/>
      <c r="AQ1469"/>
      <c r="AR1469"/>
      <c r="AS1469"/>
      <c r="AT1469"/>
      <c r="AU1469"/>
      <c r="AV1469"/>
      <c r="AW1469"/>
      <c r="AX1469"/>
      <c r="AY1469"/>
    </row>
    <row r="1470" spans="3:51" s="685" customFormat="1" outlineLevel="1">
      <c r="C1470" s="97" t="str">
        <f t="shared" si="37"/>
        <v>○</v>
      </c>
      <c r="E1470" s="80"/>
      <c r="F1470" s="105"/>
      <c r="G1470" s="715"/>
      <c r="H1470" s="1020"/>
      <c r="I1470" s="1021"/>
      <c r="J1470" s="1021"/>
      <c r="K1470" s="1021"/>
      <c r="L1470" s="1021"/>
      <c r="M1470" s="1021"/>
      <c r="N1470" s="1021"/>
      <c r="O1470" s="1021"/>
      <c r="P1470" s="1021"/>
      <c r="Q1470" s="1021"/>
      <c r="R1470" s="1021"/>
      <c r="S1470" s="1021"/>
      <c r="T1470" s="1021"/>
      <c r="U1470" s="1021"/>
      <c r="V1470" s="1021"/>
      <c r="W1470" s="1021"/>
      <c r="X1470" s="1021"/>
      <c r="Y1470" s="1021"/>
      <c r="Z1470" s="1021"/>
      <c r="AA1470" s="1021"/>
      <c r="AB1470" s="1021"/>
      <c r="AC1470" s="1021"/>
      <c r="AD1470" s="1021"/>
      <c r="AE1470" s="1021"/>
      <c r="AF1470" s="1021"/>
      <c r="AG1470" s="1021"/>
      <c r="AH1470" s="1021"/>
      <c r="AI1470" s="1021"/>
      <c r="AJ1470" s="1021"/>
      <c r="AK1470" s="1021"/>
      <c r="AL1470" s="1022"/>
      <c r="AM1470" s="106"/>
      <c r="AN1470" s="80"/>
      <c r="AO1470"/>
      <c r="AP1470"/>
      <c r="AQ1470"/>
      <c r="AR1470"/>
      <c r="AS1470"/>
      <c r="AT1470"/>
      <c r="AU1470"/>
      <c r="AV1470"/>
      <c r="AW1470"/>
      <c r="AX1470"/>
      <c r="AY1470"/>
    </row>
    <row r="1471" spans="3:51" s="685" customFormat="1" outlineLevel="1">
      <c r="C1471" s="97" t="str">
        <f t="shared" si="37"/>
        <v>○</v>
      </c>
      <c r="E1471" s="80"/>
      <c r="F1471" s="105"/>
      <c r="G1471" s="715"/>
      <c r="H1471" s="1020"/>
      <c r="I1471" s="1021"/>
      <c r="J1471" s="1021"/>
      <c r="K1471" s="1021"/>
      <c r="L1471" s="1021"/>
      <c r="M1471" s="1021"/>
      <c r="N1471" s="1021"/>
      <c r="O1471" s="1021"/>
      <c r="P1471" s="1021"/>
      <c r="Q1471" s="1021"/>
      <c r="R1471" s="1021"/>
      <c r="S1471" s="1021"/>
      <c r="T1471" s="1021"/>
      <c r="U1471" s="1021"/>
      <c r="V1471" s="1021"/>
      <c r="W1471" s="1021"/>
      <c r="X1471" s="1021"/>
      <c r="Y1471" s="1021"/>
      <c r="Z1471" s="1021"/>
      <c r="AA1471" s="1021"/>
      <c r="AB1471" s="1021"/>
      <c r="AC1471" s="1021"/>
      <c r="AD1471" s="1021"/>
      <c r="AE1471" s="1021"/>
      <c r="AF1471" s="1021"/>
      <c r="AG1471" s="1021"/>
      <c r="AH1471" s="1021"/>
      <c r="AI1471" s="1021"/>
      <c r="AJ1471" s="1021"/>
      <c r="AK1471" s="1021"/>
      <c r="AL1471" s="1022"/>
      <c r="AM1471" s="106"/>
      <c r="AN1471" s="80"/>
      <c r="AO1471"/>
      <c r="AP1471"/>
      <c r="AQ1471"/>
      <c r="AR1471"/>
      <c r="AS1471"/>
      <c r="AT1471"/>
      <c r="AU1471"/>
      <c r="AV1471"/>
      <c r="AW1471"/>
      <c r="AX1471"/>
      <c r="AY1471"/>
    </row>
    <row r="1472" spans="3:51" s="685" customFormat="1" outlineLevel="1">
      <c r="C1472" s="97" t="str">
        <f t="shared" si="37"/>
        <v>○</v>
      </c>
      <c r="E1472" s="80"/>
      <c r="F1472" s="105"/>
      <c r="G1472" s="715"/>
      <c r="H1472" s="1023"/>
      <c r="I1472" s="1024"/>
      <c r="J1472" s="1024"/>
      <c r="K1472" s="1024"/>
      <c r="L1472" s="1024"/>
      <c r="M1472" s="1024"/>
      <c r="N1472" s="1024"/>
      <c r="O1472" s="1024"/>
      <c r="P1472" s="1024"/>
      <c r="Q1472" s="1024"/>
      <c r="R1472" s="1024"/>
      <c r="S1472" s="1024"/>
      <c r="T1472" s="1024"/>
      <c r="U1472" s="1024"/>
      <c r="V1472" s="1024"/>
      <c r="W1472" s="1024"/>
      <c r="X1472" s="1024"/>
      <c r="Y1472" s="1024"/>
      <c r="Z1472" s="1024"/>
      <c r="AA1472" s="1024"/>
      <c r="AB1472" s="1024"/>
      <c r="AC1472" s="1024"/>
      <c r="AD1472" s="1024"/>
      <c r="AE1472" s="1024"/>
      <c r="AF1472" s="1024"/>
      <c r="AG1472" s="1024"/>
      <c r="AH1472" s="1024"/>
      <c r="AI1472" s="1024"/>
      <c r="AJ1472" s="1024"/>
      <c r="AK1472" s="1024"/>
      <c r="AL1472" s="1025"/>
      <c r="AM1472" s="106"/>
      <c r="AN1472" s="80"/>
      <c r="AO1472"/>
      <c r="AP1472"/>
      <c r="AQ1472"/>
      <c r="AR1472"/>
      <c r="AS1472"/>
      <c r="AT1472"/>
      <c r="AU1472"/>
      <c r="AV1472"/>
      <c r="AW1472"/>
      <c r="AX1472"/>
      <c r="AY1472"/>
    </row>
    <row r="1473" spans="3:51" s="685" customFormat="1" outlineLevel="1">
      <c r="C1473" s="97" t="str">
        <f t="shared" si="37"/>
        <v>○</v>
      </c>
      <c r="E1473" s="80"/>
      <c r="F1473" s="688"/>
      <c r="G1473" s="690"/>
      <c r="H1473" s="691"/>
      <c r="I1473" s="691"/>
      <c r="J1473" s="691"/>
      <c r="K1473" s="691"/>
      <c r="L1473" s="691"/>
      <c r="M1473" s="691"/>
      <c r="N1473" s="691"/>
      <c r="O1473" s="691"/>
      <c r="P1473" s="691"/>
      <c r="Q1473" s="691"/>
      <c r="R1473" s="691"/>
      <c r="S1473" s="691"/>
      <c r="T1473" s="691"/>
      <c r="U1473" s="691"/>
      <c r="V1473" s="691"/>
      <c r="W1473" s="691"/>
      <c r="X1473" s="691"/>
      <c r="Y1473" s="691"/>
      <c r="Z1473" s="691"/>
      <c r="AA1473" s="691"/>
      <c r="AB1473" s="691"/>
      <c r="AC1473" s="691"/>
      <c r="AD1473" s="691"/>
      <c r="AE1473" s="691"/>
      <c r="AF1473" s="691"/>
      <c r="AG1473" s="691"/>
      <c r="AH1473" s="691"/>
      <c r="AI1473" s="691"/>
      <c r="AJ1473" s="691"/>
      <c r="AK1473" s="691"/>
      <c r="AL1473" s="691"/>
      <c r="AM1473" s="689"/>
      <c r="AN1473" s="80"/>
      <c r="AO1473"/>
      <c r="AP1473"/>
      <c r="AQ1473"/>
      <c r="AR1473"/>
      <c r="AS1473"/>
      <c r="AT1473"/>
      <c r="AU1473"/>
      <c r="AV1473"/>
      <c r="AW1473"/>
      <c r="AX1473"/>
      <c r="AY1473"/>
    </row>
    <row r="1474" spans="3:51" s="685" customFormat="1" outlineLevel="1">
      <c r="C1474" s="97" t="str">
        <f t="shared" si="37"/>
        <v>○</v>
      </c>
      <c r="E1474" s="80"/>
      <c r="F1474" s="688"/>
      <c r="G1474" s="690"/>
      <c r="H1474" s="691"/>
      <c r="I1474" s="691"/>
      <c r="J1474" s="691"/>
      <c r="K1474" s="691"/>
      <c r="L1474" s="691"/>
      <c r="M1474" s="691"/>
      <c r="N1474" s="691"/>
      <c r="O1474" s="691"/>
      <c r="P1474" s="691"/>
      <c r="Q1474" s="691"/>
      <c r="R1474" s="691"/>
      <c r="S1474" s="691"/>
      <c r="T1474" s="691"/>
      <c r="U1474" s="691"/>
      <c r="V1474" s="691"/>
      <c r="W1474" s="691"/>
      <c r="X1474" s="691"/>
      <c r="Y1474" s="691"/>
      <c r="Z1474" s="691"/>
      <c r="AA1474" s="691"/>
      <c r="AB1474" s="691"/>
      <c r="AC1474" s="691"/>
      <c r="AD1474" s="691"/>
      <c r="AE1474" s="691"/>
      <c r="AF1474" s="691"/>
      <c r="AG1474" s="691"/>
      <c r="AH1474" s="691"/>
      <c r="AI1474" s="691"/>
      <c r="AJ1474" s="691"/>
      <c r="AK1474" s="691"/>
      <c r="AL1474" s="691"/>
      <c r="AM1474" s="689"/>
      <c r="AN1474" s="80"/>
      <c r="AO1474"/>
      <c r="AP1474"/>
      <c r="AQ1474"/>
      <c r="AR1474"/>
      <c r="AS1474"/>
      <c r="AT1474"/>
      <c r="AU1474"/>
      <c r="AV1474"/>
      <c r="AW1474"/>
      <c r="AX1474"/>
      <c r="AY1474"/>
    </row>
    <row r="1475" spans="3:51" s="685" customFormat="1" outlineLevel="1">
      <c r="C1475" s="97" t="str">
        <f t="shared" si="37"/>
        <v>○</v>
      </c>
      <c r="E1475" s="80"/>
      <c r="F1475" s="692"/>
      <c r="G1475" s="693"/>
      <c r="H1475" s="693"/>
      <c r="I1475" s="693"/>
      <c r="J1475" s="693"/>
      <c r="K1475" s="693"/>
      <c r="L1475" s="693"/>
      <c r="M1475" s="693"/>
      <c r="N1475" s="693"/>
      <c r="O1475" s="693"/>
      <c r="P1475" s="693"/>
      <c r="Q1475" s="693"/>
      <c r="R1475" s="693"/>
      <c r="S1475" s="693"/>
      <c r="T1475" s="693"/>
      <c r="U1475" s="693"/>
      <c r="V1475" s="693"/>
      <c r="W1475" s="693"/>
      <c r="X1475" s="693"/>
      <c r="Y1475" s="693"/>
      <c r="Z1475" s="693"/>
      <c r="AA1475" s="693"/>
      <c r="AB1475" s="693"/>
      <c r="AC1475" s="693"/>
      <c r="AD1475" s="693"/>
      <c r="AE1475" s="693"/>
      <c r="AF1475" s="693"/>
      <c r="AG1475" s="693"/>
      <c r="AH1475" s="693"/>
      <c r="AI1475" s="693"/>
      <c r="AJ1475" s="693"/>
      <c r="AK1475" s="693"/>
      <c r="AL1475" s="693"/>
      <c r="AM1475" s="694"/>
      <c r="AN1475" s="80"/>
      <c r="AO1475"/>
      <c r="AP1475"/>
      <c r="AQ1475"/>
      <c r="AR1475"/>
      <c r="AS1475"/>
      <c r="AT1475"/>
      <c r="AU1475"/>
      <c r="AV1475"/>
      <c r="AW1475"/>
      <c r="AX1475"/>
      <c r="AY1475"/>
    </row>
    <row r="1476" spans="3:51" s="685" customFormat="1" outlineLevel="1">
      <c r="C1476" s="97" t="str">
        <f t="shared" si="37"/>
        <v>○</v>
      </c>
      <c r="E1476" s="80"/>
      <c r="F1476" s="687"/>
      <c r="G1476" s="687"/>
      <c r="H1476" s="687"/>
      <c r="I1476" s="687"/>
      <c r="J1476" s="687"/>
      <c r="K1476" s="687"/>
      <c r="L1476" s="687"/>
      <c r="M1476" s="687"/>
      <c r="N1476" s="687"/>
      <c r="O1476" s="687"/>
      <c r="P1476" s="687"/>
      <c r="Q1476" s="687"/>
      <c r="R1476" s="687"/>
      <c r="S1476" s="687"/>
      <c r="T1476" s="687"/>
      <c r="U1476" s="687"/>
      <c r="V1476" s="687"/>
      <c r="W1476" s="687"/>
      <c r="X1476" s="687"/>
      <c r="Y1476" s="687"/>
      <c r="Z1476" s="687"/>
      <c r="AA1476" s="687"/>
      <c r="AB1476" s="687"/>
      <c r="AC1476" s="687"/>
      <c r="AD1476" s="687"/>
      <c r="AE1476" s="687"/>
      <c r="AF1476" s="687"/>
      <c r="AG1476" s="687"/>
      <c r="AH1476" s="687"/>
      <c r="AI1476" s="687"/>
      <c r="AJ1476" s="687"/>
      <c r="AK1476" s="687"/>
      <c r="AL1476" s="687"/>
      <c r="AM1476" s="687"/>
      <c r="AN1476" s="80"/>
      <c r="AO1476"/>
      <c r="AP1476"/>
      <c r="AQ1476"/>
      <c r="AR1476"/>
      <c r="AS1476"/>
      <c r="AT1476"/>
      <c r="AU1476"/>
      <c r="AV1476"/>
      <c r="AW1476"/>
      <c r="AX1476"/>
      <c r="AY1476"/>
    </row>
    <row r="1477" spans="3:51" s="685" customFormat="1" outlineLevel="1">
      <c r="C1477" s="97" t="str">
        <f t="shared" si="37"/>
        <v>○</v>
      </c>
      <c r="F1477" s="695"/>
      <c r="G1477" s="695"/>
      <c r="H1477" s="695"/>
      <c r="I1477" s="695"/>
      <c r="J1477" s="695"/>
      <c r="K1477" s="695"/>
      <c r="L1477" s="695"/>
      <c r="M1477" s="695"/>
      <c r="N1477" s="695"/>
      <c r="O1477" s="695"/>
      <c r="P1477" s="695"/>
      <c r="Q1477" s="695"/>
      <c r="R1477" s="695"/>
      <c r="S1477" s="695"/>
      <c r="T1477" s="695"/>
      <c r="U1477" s="695"/>
      <c r="V1477" s="695"/>
      <c r="W1477" s="695"/>
      <c r="X1477" s="695"/>
      <c r="Y1477" s="695"/>
      <c r="Z1477" s="695"/>
      <c r="AA1477" s="695"/>
      <c r="AB1477" s="695"/>
      <c r="AC1477" s="695"/>
      <c r="AD1477" s="695"/>
      <c r="AE1477" s="695"/>
      <c r="AF1477" s="695"/>
      <c r="AG1477" s="695"/>
      <c r="AH1477" s="695"/>
      <c r="AI1477" s="695"/>
      <c r="AJ1477" s="695"/>
      <c r="AK1477" s="695"/>
      <c r="AL1477" s="695"/>
      <c r="AM1477" s="695"/>
      <c r="AO1477"/>
      <c r="AP1477"/>
      <c r="AQ1477"/>
      <c r="AR1477"/>
      <c r="AS1477"/>
      <c r="AT1477"/>
      <c r="AU1477"/>
      <c r="AV1477"/>
      <c r="AW1477"/>
      <c r="AX1477"/>
      <c r="AY1477"/>
    </row>
    <row r="1478" spans="3:51" s="685" customFormat="1" outlineLevel="1">
      <c r="C1478" s="97" t="str">
        <f t="shared" si="37"/>
        <v>○</v>
      </c>
      <c r="AO1478"/>
      <c r="AP1478"/>
      <c r="AQ1478"/>
      <c r="AR1478"/>
      <c r="AS1478"/>
      <c r="AT1478"/>
      <c r="AU1478"/>
      <c r="AV1478"/>
      <c r="AW1478"/>
      <c r="AX1478"/>
      <c r="AY1478"/>
    </row>
    <row r="1479" spans="3:51" s="685" customFormat="1" outlineLevel="1">
      <c r="C1479" s="97" t="str">
        <f t="shared" si="37"/>
        <v>○</v>
      </c>
      <c r="AO1479"/>
      <c r="AP1479"/>
      <c r="AQ1479"/>
      <c r="AR1479"/>
      <c r="AS1479"/>
      <c r="AT1479"/>
      <c r="AU1479"/>
      <c r="AV1479"/>
      <c r="AW1479"/>
      <c r="AX1479"/>
      <c r="AY1479"/>
    </row>
    <row r="1480" spans="3:51" s="685" customFormat="1" outlineLevel="1">
      <c r="C1480" s="97" t="str">
        <f t="shared" si="37"/>
        <v>○</v>
      </c>
      <c r="AO1480"/>
      <c r="AP1480"/>
      <c r="AQ1480"/>
      <c r="AR1480"/>
      <c r="AS1480"/>
      <c r="AT1480"/>
      <c r="AU1480"/>
      <c r="AV1480"/>
      <c r="AW1480"/>
      <c r="AX1480"/>
      <c r="AY1480"/>
    </row>
    <row r="1481" spans="3:51" s="685" customFormat="1" outlineLevel="1">
      <c r="C1481" s="97" t="str">
        <f t="shared" si="37"/>
        <v>○</v>
      </c>
      <c r="AO1481"/>
      <c r="AP1481"/>
      <c r="AQ1481"/>
      <c r="AR1481"/>
      <c r="AS1481"/>
      <c r="AT1481"/>
      <c r="AU1481"/>
      <c r="AV1481"/>
      <c r="AW1481"/>
      <c r="AX1481"/>
      <c r="AY1481"/>
    </row>
    <row r="1482" spans="3:51" s="685" customFormat="1" outlineLevel="1">
      <c r="C1482" s="97" t="str">
        <f t="shared" si="37"/>
        <v>○</v>
      </c>
      <c r="AO1482"/>
      <c r="AP1482"/>
      <c r="AQ1482"/>
      <c r="AR1482"/>
      <c r="AS1482"/>
      <c r="AT1482"/>
      <c r="AU1482"/>
      <c r="AV1482"/>
      <c r="AW1482"/>
      <c r="AX1482"/>
      <c r="AY1482"/>
    </row>
    <row r="1483" spans="3:51" s="685" customFormat="1" outlineLevel="1">
      <c r="C1483" s="97" t="str">
        <f t="shared" si="37"/>
        <v>○</v>
      </c>
      <c r="AO1483"/>
      <c r="AP1483"/>
      <c r="AQ1483"/>
      <c r="AR1483"/>
      <c r="AS1483"/>
      <c r="AT1483"/>
      <c r="AU1483"/>
      <c r="AV1483"/>
      <c r="AW1483"/>
      <c r="AX1483"/>
      <c r="AY1483"/>
    </row>
    <row r="1484" spans="3:51" s="685" customFormat="1" outlineLevel="1">
      <c r="C1484" s="97" t="str">
        <f t="shared" si="37"/>
        <v>○</v>
      </c>
      <c r="AO1484"/>
      <c r="AP1484"/>
      <c r="AQ1484"/>
      <c r="AR1484"/>
      <c r="AS1484"/>
      <c r="AT1484"/>
      <c r="AU1484"/>
      <c r="AV1484"/>
      <c r="AW1484"/>
      <c r="AX1484"/>
      <c r="AY1484"/>
    </row>
    <row r="1487" spans="3:51" ht="14.25" thickBot="1"/>
    <row r="1488" spans="3:51">
      <c r="E1488" s="855" t="s">
        <v>1105</v>
      </c>
      <c r="F1488" s="1199"/>
      <c r="G1488" s="1199"/>
      <c r="H1488" s="1199"/>
      <c r="I1488" s="1199"/>
      <c r="J1488" s="1199"/>
      <c r="K1488" s="1199"/>
      <c r="L1488" s="1199"/>
      <c r="M1488" s="1199"/>
      <c r="N1488" s="1199"/>
      <c r="O1488" s="1199"/>
      <c r="P1488" s="1199"/>
      <c r="Q1488" s="1199"/>
      <c r="R1488" s="1199"/>
      <c r="S1488" s="1199"/>
      <c r="T1488" s="1199"/>
      <c r="U1488" s="1199"/>
      <c r="V1488" s="1199"/>
      <c r="W1488" s="1199"/>
      <c r="X1488" s="1199"/>
      <c r="Y1488" s="1199"/>
      <c r="Z1488" s="1199"/>
      <c r="AA1488" s="1199"/>
      <c r="AB1488" s="1199"/>
      <c r="AC1488" s="1199"/>
      <c r="AD1488" s="1199"/>
      <c r="AE1488" s="1199"/>
      <c r="AF1488" s="1199"/>
      <c r="AG1488" s="1199"/>
      <c r="AH1488" s="1199"/>
      <c r="AI1488" s="1199"/>
      <c r="AJ1488" s="1199"/>
      <c r="AK1488" s="1199"/>
      <c r="AL1488" s="1199"/>
      <c r="AM1488" s="1200"/>
    </row>
    <row r="1489" spans="5:39">
      <c r="E1489" s="1201"/>
      <c r="F1489" s="1202"/>
      <c r="G1489" s="1202"/>
      <c r="H1489" s="1202"/>
      <c r="I1489" s="1202"/>
      <c r="J1489" s="1202"/>
      <c r="K1489" s="1202"/>
      <c r="L1489" s="1202"/>
      <c r="M1489" s="1202"/>
      <c r="N1489" s="1202"/>
      <c r="O1489" s="1202"/>
      <c r="P1489" s="1202"/>
      <c r="Q1489" s="1202"/>
      <c r="R1489" s="1202"/>
      <c r="S1489" s="1202"/>
      <c r="T1489" s="1202"/>
      <c r="U1489" s="1202"/>
      <c r="V1489" s="1202"/>
      <c r="W1489" s="1202"/>
      <c r="X1489" s="1202"/>
      <c r="Y1489" s="1202"/>
      <c r="Z1489" s="1202"/>
      <c r="AA1489" s="1202"/>
      <c r="AB1489" s="1202"/>
      <c r="AC1489" s="1202"/>
      <c r="AD1489" s="1202"/>
      <c r="AE1489" s="1202"/>
      <c r="AF1489" s="1202"/>
      <c r="AG1489" s="1202"/>
      <c r="AH1489" s="1202"/>
      <c r="AI1489" s="1202"/>
      <c r="AJ1489" s="1202"/>
      <c r="AK1489" s="1202"/>
      <c r="AL1489" s="1202"/>
      <c r="AM1489" s="1203"/>
    </row>
    <row r="1490" spans="5:39">
      <c r="E1490" s="1201"/>
      <c r="F1490" s="1202"/>
      <c r="G1490" s="1202"/>
      <c r="H1490" s="1202"/>
      <c r="I1490" s="1202"/>
      <c r="J1490" s="1202"/>
      <c r="K1490" s="1202"/>
      <c r="L1490" s="1202"/>
      <c r="M1490" s="1202"/>
      <c r="N1490" s="1202"/>
      <c r="O1490" s="1202"/>
      <c r="P1490" s="1202"/>
      <c r="Q1490" s="1202"/>
      <c r="R1490" s="1202"/>
      <c r="S1490" s="1202"/>
      <c r="T1490" s="1202"/>
      <c r="U1490" s="1202"/>
      <c r="V1490" s="1202"/>
      <c r="W1490" s="1202"/>
      <c r="X1490" s="1202"/>
      <c r="Y1490" s="1202"/>
      <c r="Z1490" s="1202"/>
      <c r="AA1490" s="1202"/>
      <c r="AB1490" s="1202"/>
      <c r="AC1490" s="1202"/>
      <c r="AD1490" s="1202"/>
      <c r="AE1490" s="1202"/>
      <c r="AF1490" s="1202"/>
      <c r="AG1490" s="1202"/>
      <c r="AH1490" s="1202"/>
      <c r="AI1490" s="1202"/>
      <c r="AJ1490" s="1202"/>
      <c r="AK1490" s="1202"/>
      <c r="AL1490" s="1202"/>
      <c r="AM1490" s="1203"/>
    </row>
    <row r="1491" spans="5:39">
      <c r="E1491" s="1201"/>
      <c r="F1491" s="1202"/>
      <c r="G1491" s="1202"/>
      <c r="H1491" s="1202"/>
      <c r="I1491" s="1202"/>
      <c r="J1491" s="1202"/>
      <c r="K1491" s="1202"/>
      <c r="L1491" s="1202"/>
      <c r="M1491" s="1202"/>
      <c r="N1491" s="1202"/>
      <c r="O1491" s="1202"/>
      <c r="P1491" s="1202"/>
      <c r="Q1491" s="1202"/>
      <c r="R1491" s="1202"/>
      <c r="S1491" s="1202"/>
      <c r="T1491" s="1202"/>
      <c r="U1491" s="1202"/>
      <c r="V1491" s="1202"/>
      <c r="W1491" s="1202"/>
      <c r="X1491" s="1202"/>
      <c r="Y1491" s="1202"/>
      <c r="Z1491" s="1202"/>
      <c r="AA1491" s="1202"/>
      <c r="AB1491" s="1202"/>
      <c r="AC1491" s="1202"/>
      <c r="AD1491" s="1202"/>
      <c r="AE1491" s="1202"/>
      <c r="AF1491" s="1202"/>
      <c r="AG1491" s="1202"/>
      <c r="AH1491" s="1202"/>
      <c r="AI1491" s="1202"/>
      <c r="AJ1491" s="1202"/>
      <c r="AK1491" s="1202"/>
      <c r="AL1491" s="1202"/>
      <c r="AM1491" s="1203"/>
    </row>
    <row r="1492" spans="5:39">
      <c r="E1492" s="1201"/>
      <c r="F1492" s="1202"/>
      <c r="G1492" s="1202"/>
      <c r="H1492" s="1202"/>
      <c r="I1492" s="1202"/>
      <c r="J1492" s="1202"/>
      <c r="K1492" s="1202"/>
      <c r="L1492" s="1202"/>
      <c r="M1492" s="1202"/>
      <c r="N1492" s="1202"/>
      <c r="O1492" s="1202"/>
      <c r="P1492" s="1202"/>
      <c r="Q1492" s="1202"/>
      <c r="R1492" s="1202"/>
      <c r="S1492" s="1202"/>
      <c r="T1492" s="1202"/>
      <c r="U1492" s="1202"/>
      <c r="V1492" s="1202"/>
      <c r="W1492" s="1202"/>
      <c r="X1492" s="1202"/>
      <c r="Y1492" s="1202"/>
      <c r="Z1492" s="1202"/>
      <c r="AA1492" s="1202"/>
      <c r="AB1492" s="1202"/>
      <c r="AC1492" s="1202"/>
      <c r="AD1492" s="1202"/>
      <c r="AE1492" s="1202"/>
      <c r="AF1492" s="1202"/>
      <c r="AG1492" s="1202"/>
      <c r="AH1492" s="1202"/>
      <c r="AI1492" s="1202"/>
      <c r="AJ1492" s="1202"/>
      <c r="AK1492" s="1202"/>
      <c r="AL1492" s="1202"/>
      <c r="AM1492" s="1203"/>
    </row>
    <row r="1493" spans="5:39">
      <c r="E1493" s="1201"/>
      <c r="F1493" s="1202"/>
      <c r="G1493" s="1202"/>
      <c r="H1493" s="1202"/>
      <c r="I1493" s="1202"/>
      <c r="J1493" s="1202"/>
      <c r="K1493" s="1202"/>
      <c r="L1493" s="1202"/>
      <c r="M1493" s="1202"/>
      <c r="N1493" s="1202"/>
      <c r="O1493" s="1202"/>
      <c r="P1493" s="1202"/>
      <c r="Q1493" s="1202"/>
      <c r="R1493" s="1202"/>
      <c r="S1493" s="1202"/>
      <c r="T1493" s="1202"/>
      <c r="U1493" s="1202"/>
      <c r="V1493" s="1202"/>
      <c r="W1493" s="1202"/>
      <c r="X1493" s="1202"/>
      <c r="Y1493" s="1202"/>
      <c r="Z1493" s="1202"/>
      <c r="AA1493" s="1202"/>
      <c r="AB1493" s="1202"/>
      <c r="AC1493" s="1202"/>
      <c r="AD1493" s="1202"/>
      <c r="AE1493" s="1202"/>
      <c r="AF1493" s="1202"/>
      <c r="AG1493" s="1202"/>
      <c r="AH1493" s="1202"/>
      <c r="AI1493" s="1202"/>
      <c r="AJ1493" s="1202"/>
      <c r="AK1493" s="1202"/>
      <c r="AL1493" s="1202"/>
      <c r="AM1493" s="1203"/>
    </row>
    <row r="1494" spans="5:39">
      <c r="E1494" s="1201"/>
      <c r="F1494" s="1202"/>
      <c r="G1494" s="1202"/>
      <c r="H1494" s="1202"/>
      <c r="I1494" s="1202"/>
      <c r="J1494" s="1202"/>
      <c r="K1494" s="1202"/>
      <c r="L1494" s="1202"/>
      <c r="M1494" s="1202"/>
      <c r="N1494" s="1202"/>
      <c r="O1494" s="1202"/>
      <c r="P1494" s="1202"/>
      <c r="Q1494" s="1202"/>
      <c r="R1494" s="1202"/>
      <c r="S1494" s="1202"/>
      <c r="T1494" s="1202"/>
      <c r="U1494" s="1202"/>
      <c r="V1494" s="1202"/>
      <c r="W1494" s="1202"/>
      <c r="X1494" s="1202"/>
      <c r="Y1494" s="1202"/>
      <c r="Z1494" s="1202"/>
      <c r="AA1494" s="1202"/>
      <c r="AB1494" s="1202"/>
      <c r="AC1494" s="1202"/>
      <c r="AD1494" s="1202"/>
      <c r="AE1494" s="1202"/>
      <c r="AF1494" s="1202"/>
      <c r="AG1494" s="1202"/>
      <c r="AH1494" s="1202"/>
      <c r="AI1494" s="1202"/>
      <c r="AJ1494" s="1202"/>
      <c r="AK1494" s="1202"/>
      <c r="AL1494" s="1202"/>
      <c r="AM1494" s="1203"/>
    </row>
    <row r="1495" spans="5:39">
      <c r="E1495" s="1201"/>
      <c r="F1495" s="1202"/>
      <c r="G1495" s="1202"/>
      <c r="H1495" s="1202"/>
      <c r="I1495" s="1202"/>
      <c r="J1495" s="1202"/>
      <c r="K1495" s="1202"/>
      <c r="L1495" s="1202"/>
      <c r="M1495" s="1202"/>
      <c r="N1495" s="1202"/>
      <c r="O1495" s="1202"/>
      <c r="P1495" s="1202"/>
      <c r="Q1495" s="1202"/>
      <c r="R1495" s="1202"/>
      <c r="S1495" s="1202"/>
      <c r="T1495" s="1202"/>
      <c r="U1495" s="1202"/>
      <c r="V1495" s="1202"/>
      <c r="W1495" s="1202"/>
      <c r="X1495" s="1202"/>
      <c r="Y1495" s="1202"/>
      <c r="Z1495" s="1202"/>
      <c r="AA1495" s="1202"/>
      <c r="AB1495" s="1202"/>
      <c r="AC1495" s="1202"/>
      <c r="AD1495" s="1202"/>
      <c r="AE1495" s="1202"/>
      <c r="AF1495" s="1202"/>
      <c r="AG1495" s="1202"/>
      <c r="AH1495" s="1202"/>
      <c r="AI1495" s="1202"/>
      <c r="AJ1495" s="1202"/>
      <c r="AK1495" s="1202"/>
      <c r="AL1495" s="1202"/>
      <c r="AM1495" s="1203"/>
    </row>
    <row r="1496" spans="5:39">
      <c r="E1496" s="1201"/>
      <c r="F1496" s="1202"/>
      <c r="G1496" s="1202"/>
      <c r="H1496" s="1202"/>
      <c r="I1496" s="1202"/>
      <c r="J1496" s="1202"/>
      <c r="K1496" s="1202"/>
      <c r="L1496" s="1202"/>
      <c r="M1496" s="1202"/>
      <c r="N1496" s="1202"/>
      <c r="O1496" s="1202"/>
      <c r="P1496" s="1202"/>
      <c r="Q1496" s="1202"/>
      <c r="R1496" s="1202"/>
      <c r="S1496" s="1202"/>
      <c r="T1496" s="1202"/>
      <c r="U1496" s="1202"/>
      <c r="V1496" s="1202"/>
      <c r="W1496" s="1202"/>
      <c r="X1496" s="1202"/>
      <c r="Y1496" s="1202"/>
      <c r="Z1496" s="1202"/>
      <c r="AA1496" s="1202"/>
      <c r="AB1496" s="1202"/>
      <c r="AC1496" s="1202"/>
      <c r="AD1496" s="1202"/>
      <c r="AE1496" s="1202"/>
      <c r="AF1496" s="1202"/>
      <c r="AG1496" s="1202"/>
      <c r="AH1496" s="1202"/>
      <c r="AI1496" s="1202"/>
      <c r="AJ1496" s="1202"/>
      <c r="AK1496" s="1202"/>
      <c r="AL1496" s="1202"/>
      <c r="AM1496" s="1203"/>
    </row>
    <row r="1497" spans="5:39">
      <c r="E1497" s="1201"/>
      <c r="F1497" s="1202"/>
      <c r="G1497" s="1202"/>
      <c r="H1497" s="1202"/>
      <c r="I1497" s="1202"/>
      <c r="J1497" s="1202"/>
      <c r="K1497" s="1202"/>
      <c r="L1497" s="1202"/>
      <c r="M1497" s="1202"/>
      <c r="N1497" s="1202"/>
      <c r="O1497" s="1202"/>
      <c r="P1497" s="1202"/>
      <c r="Q1497" s="1202"/>
      <c r="R1497" s="1202"/>
      <c r="S1497" s="1202"/>
      <c r="T1497" s="1202"/>
      <c r="U1497" s="1202"/>
      <c r="V1497" s="1202"/>
      <c r="W1497" s="1202"/>
      <c r="X1497" s="1202"/>
      <c r="Y1497" s="1202"/>
      <c r="Z1497" s="1202"/>
      <c r="AA1497" s="1202"/>
      <c r="AB1497" s="1202"/>
      <c r="AC1497" s="1202"/>
      <c r="AD1497" s="1202"/>
      <c r="AE1497" s="1202"/>
      <c r="AF1497" s="1202"/>
      <c r="AG1497" s="1202"/>
      <c r="AH1497" s="1202"/>
      <c r="AI1497" s="1202"/>
      <c r="AJ1497" s="1202"/>
      <c r="AK1497" s="1202"/>
      <c r="AL1497" s="1202"/>
      <c r="AM1497" s="1203"/>
    </row>
    <row r="1498" spans="5:39">
      <c r="E1498" s="1201"/>
      <c r="F1498" s="1202"/>
      <c r="G1498" s="1202"/>
      <c r="H1498" s="1202"/>
      <c r="I1498" s="1202"/>
      <c r="J1498" s="1202"/>
      <c r="K1498" s="1202"/>
      <c r="L1498" s="1202"/>
      <c r="M1498" s="1202"/>
      <c r="N1498" s="1202"/>
      <c r="O1498" s="1202"/>
      <c r="P1498" s="1202"/>
      <c r="Q1498" s="1202"/>
      <c r="R1498" s="1202"/>
      <c r="S1498" s="1202"/>
      <c r="T1498" s="1202"/>
      <c r="U1498" s="1202"/>
      <c r="V1498" s="1202"/>
      <c r="W1498" s="1202"/>
      <c r="X1498" s="1202"/>
      <c r="Y1498" s="1202"/>
      <c r="Z1498" s="1202"/>
      <c r="AA1498" s="1202"/>
      <c r="AB1498" s="1202"/>
      <c r="AC1498" s="1202"/>
      <c r="AD1498" s="1202"/>
      <c r="AE1498" s="1202"/>
      <c r="AF1498" s="1202"/>
      <c r="AG1498" s="1202"/>
      <c r="AH1498" s="1202"/>
      <c r="AI1498" s="1202"/>
      <c r="AJ1498" s="1202"/>
      <c r="AK1498" s="1202"/>
      <c r="AL1498" s="1202"/>
      <c r="AM1498" s="1203"/>
    </row>
    <row r="1499" spans="5:39">
      <c r="E1499" s="1201"/>
      <c r="F1499" s="1202"/>
      <c r="G1499" s="1202"/>
      <c r="H1499" s="1202"/>
      <c r="I1499" s="1202"/>
      <c r="J1499" s="1202"/>
      <c r="K1499" s="1202"/>
      <c r="L1499" s="1202"/>
      <c r="M1499" s="1202"/>
      <c r="N1499" s="1202"/>
      <c r="O1499" s="1202"/>
      <c r="P1499" s="1202"/>
      <c r="Q1499" s="1202"/>
      <c r="R1499" s="1202"/>
      <c r="S1499" s="1202"/>
      <c r="T1499" s="1202"/>
      <c r="U1499" s="1202"/>
      <c r="V1499" s="1202"/>
      <c r="W1499" s="1202"/>
      <c r="X1499" s="1202"/>
      <c r="Y1499" s="1202"/>
      <c r="Z1499" s="1202"/>
      <c r="AA1499" s="1202"/>
      <c r="AB1499" s="1202"/>
      <c r="AC1499" s="1202"/>
      <c r="AD1499" s="1202"/>
      <c r="AE1499" s="1202"/>
      <c r="AF1499" s="1202"/>
      <c r="AG1499" s="1202"/>
      <c r="AH1499" s="1202"/>
      <c r="AI1499" s="1202"/>
      <c r="AJ1499" s="1202"/>
      <c r="AK1499" s="1202"/>
      <c r="AL1499" s="1202"/>
      <c r="AM1499" s="1203"/>
    </row>
    <row r="1500" spans="5:39">
      <c r="E1500" s="1201"/>
      <c r="F1500" s="1202"/>
      <c r="G1500" s="1202"/>
      <c r="H1500" s="1202"/>
      <c r="I1500" s="1202"/>
      <c r="J1500" s="1202"/>
      <c r="K1500" s="1202"/>
      <c r="L1500" s="1202"/>
      <c r="M1500" s="1202"/>
      <c r="N1500" s="1202"/>
      <c r="O1500" s="1202"/>
      <c r="P1500" s="1202"/>
      <c r="Q1500" s="1202"/>
      <c r="R1500" s="1202"/>
      <c r="S1500" s="1202"/>
      <c r="T1500" s="1202"/>
      <c r="U1500" s="1202"/>
      <c r="V1500" s="1202"/>
      <c r="W1500" s="1202"/>
      <c r="X1500" s="1202"/>
      <c r="Y1500" s="1202"/>
      <c r="Z1500" s="1202"/>
      <c r="AA1500" s="1202"/>
      <c r="AB1500" s="1202"/>
      <c r="AC1500" s="1202"/>
      <c r="AD1500" s="1202"/>
      <c r="AE1500" s="1202"/>
      <c r="AF1500" s="1202"/>
      <c r="AG1500" s="1202"/>
      <c r="AH1500" s="1202"/>
      <c r="AI1500" s="1202"/>
      <c r="AJ1500" s="1202"/>
      <c r="AK1500" s="1202"/>
      <c r="AL1500" s="1202"/>
      <c r="AM1500" s="1203"/>
    </row>
    <row r="1501" spans="5:39" ht="14.25" thickBot="1">
      <c r="E1501" s="1204"/>
      <c r="F1501" s="1205"/>
      <c r="G1501" s="1205"/>
      <c r="H1501" s="1205"/>
      <c r="I1501" s="1205"/>
      <c r="J1501" s="1205"/>
      <c r="K1501" s="1205"/>
      <c r="L1501" s="1205"/>
      <c r="M1501" s="1205"/>
      <c r="N1501" s="1205"/>
      <c r="O1501" s="1205"/>
      <c r="P1501" s="1205"/>
      <c r="Q1501" s="1205"/>
      <c r="R1501" s="1205"/>
      <c r="S1501" s="1205"/>
      <c r="T1501" s="1205"/>
      <c r="U1501" s="1205"/>
      <c r="V1501" s="1205"/>
      <c r="W1501" s="1205"/>
      <c r="X1501" s="1205"/>
      <c r="Y1501" s="1205"/>
      <c r="Z1501" s="1205"/>
      <c r="AA1501" s="1205"/>
      <c r="AB1501" s="1205"/>
      <c r="AC1501" s="1205"/>
      <c r="AD1501" s="1205"/>
      <c r="AE1501" s="1205"/>
      <c r="AF1501" s="1205"/>
      <c r="AG1501" s="1205"/>
      <c r="AH1501" s="1205"/>
      <c r="AI1501" s="1205"/>
      <c r="AJ1501" s="1205"/>
      <c r="AK1501" s="1205"/>
      <c r="AL1501" s="1205"/>
      <c r="AM1501" s="1206"/>
    </row>
  </sheetData>
  <autoFilter ref="C8:C1484" xr:uid="{00000000-0009-0000-0000-000001000000}">
    <filterColumn colId="0">
      <filters>
        <filter val="○"/>
      </filters>
    </filterColumn>
  </autoFilter>
  <mergeCells count="594">
    <mergeCell ref="H1330:AL1340"/>
    <mergeCell ref="I1320:V1320"/>
    <mergeCell ref="W1320:AJ1320"/>
    <mergeCell ref="I1321:V1321"/>
    <mergeCell ref="W1321:AJ1321"/>
    <mergeCell ref="I1322:V1322"/>
    <mergeCell ref="W1322:AJ1322"/>
    <mergeCell ref="I1323:V1323"/>
    <mergeCell ref="W1323:AJ1323"/>
    <mergeCell ref="I1324:V1324"/>
    <mergeCell ref="W1324:AJ1324"/>
    <mergeCell ref="J1288:K1288"/>
    <mergeCell ref="L1288:AM1288"/>
    <mergeCell ref="L1289:AM1289"/>
    <mergeCell ref="H1291:AL1293"/>
    <mergeCell ref="I1297:AL1299"/>
    <mergeCell ref="H1303:AL1310"/>
    <mergeCell ref="I1314:AL1317"/>
    <mergeCell ref="I1319:V1319"/>
    <mergeCell ref="W1319:AJ1319"/>
    <mergeCell ref="E1488:AM1501"/>
    <mergeCell ref="J528:AL530"/>
    <mergeCell ref="K532:AL533"/>
    <mergeCell ref="K534:AL537"/>
    <mergeCell ref="K538:AL539"/>
    <mergeCell ref="K540:AL543"/>
    <mergeCell ref="H794:AL794"/>
    <mergeCell ref="H795:AL795"/>
    <mergeCell ref="H796:AL796"/>
    <mergeCell ref="I784:V784"/>
    <mergeCell ref="W784:AJ784"/>
    <mergeCell ref="I759:AL759"/>
    <mergeCell ref="I760:AL760"/>
    <mergeCell ref="K692:AD692"/>
    <mergeCell ref="H695:AL698"/>
    <mergeCell ref="H702:AL702"/>
    <mergeCell ref="H707:AL707"/>
    <mergeCell ref="H718:AL723"/>
    <mergeCell ref="I712:X712"/>
    <mergeCell ref="I713:X713"/>
    <mergeCell ref="I714:X714"/>
    <mergeCell ref="K689:AD689"/>
    <mergeCell ref="K690:AD690"/>
    <mergeCell ref="H800:AL800"/>
    <mergeCell ref="V763:AC763"/>
    <mergeCell ref="T763:U763"/>
    <mergeCell ref="P763:S763"/>
    <mergeCell ref="N763:O763"/>
    <mergeCell ref="L763:M763"/>
    <mergeCell ref="I763:K763"/>
    <mergeCell ref="K605:AL606"/>
    <mergeCell ref="H797:AL797"/>
    <mergeCell ref="H798:AL798"/>
    <mergeCell ref="K607:AL610"/>
    <mergeCell ref="L749:AM749"/>
    <mergeCell ref="H751:AL753"/>
    <mergeCell ref="I757:AL758"/>
    <mergeCell ref="H708:AL710"/>
    <mergeCell ref="Y712:AK712"/>
    <mergeCell ref="Y713:AK713"/>
    <mergeCell ref="Y714:AK714"/>
    <mergeCell ref="H641:AL649"/>
    <mergeCell ref="F681:I681"/>
    <mergeCell ref="J681:K681"/>
    <mergeCell ref="L681:AM681"/>
    <mergeCell ref="F748:I748"/>
    <mergeCell ref="J748:K748"/>
    <mergeCell ref="L748:AM748"/>
    <mergeCell ref="H799:AL799"/>
    <mergeCell ref="I785:V786"/>
    <mergeCell ref="W785:AJ785"/>
    <mergeCell ref="W786:AJ786"/>
    <mergeCell ref="I787:V787"/>
    <mergeCell ref="W787:AJ787"/>
    <mergeCell ref="H793:AL793"/>
    <mergeCell ref="J766:AJ767"/>
    <mergeCell ref="H771:AL775"/>
    <mergeCell ref="I779:AL781"/>
    <mergeCell ref="I783:V783"/>
    <mergeCell ref="W783:AJ783"/>
    <mergeCell ref="L682:AM682"/>
    <mergeCell ref="H684:AL686"/>
    <mergeCell ref="K688:AD688"/>
    <mergeCell ref="O574:AL574"/>
    <mergeCell ref="F614:I614"/>
    <mergeCell ref="J614:K614"/>
    <mergeCell ref="L614:AM614"/>
    <mergeCell ref="L636:V636"/>
    <mergeCell ref="W636:AG636"/>
    <mergeCell ref="L637:V637"/>
    <mergeCell ref="W637:AG637"/>
    <mergeCell ref="L638:V638"/>
    <mergeCell ref="W638:AG638"/>
    <mergeCell ref="L633:V633"/>
    <mergeCell ref="W633:AG633"/>
    <mergeCell ref="L634:V634"/>
    <mergeCell ref="W634:AG634"/>
    <mergeCell ref="L635:V635"/>
    <mergeCell ref="W635:AG635"/>
    <mergeCell ref="K577:AL578"/>
    <mergeCell ref="K579:AL581"/>
    <mergeCell ref="K583:AL585"/>
    <mergeCell ref="K586:AL588"/>
    <mergeCell ref="K589:AL590"/>
    <mergeCell ref="K512:AL514"/>
    <mergeCell ref="K516:AL518"/>
    <mergeCell ref="G562:AL572"/>
    <mergeCell ref="K519:AL521"/>
    <mergeCell ref="K522:AL523"/>
    <mergeCell ref="I524:AL525"/>
    <mergeCell ref="F547:I547"/>
    <mergeCell ref="J547:K547"/>
    <mergeCell ref="L547:AM547"/>
    <mergeCell ref="L548:AM548"/>
    <mergeCell ref="G553:AL553"/>
    <mergeCell ref="G558:AL559"/>
    <mergeCell ref="G555:AL556"/>
    <mergeCell ref="L481:AM481"/>
    <mergeCell ref="F482:AM482"/>
    <mergeCell ref="G491:AL492"/>
    <mergeCell ref="O507:AL507"/>
    <mergeCell ref="K510:AL511"/>
    <mergeCell ref="G495:AL505"/>
    <mergeCell ref="G484:AL484"/>
    <mergeCell ref="G485:AL485"/>
    <mergeCell ref="G486:AL486"/>
    <mergeCell ref="G488:AL489"/>
    <mergeCell ref="G417:AL423"/>
    <mergeCell ref="I384:AL387"/>
    <mergeCell ref="F413:I413"/>
    <mergeCell ref="J413:K413"/>
    <mergeCell ref="L413:AM413"/>
    <mergeCell ref="G425:AL431"/>
    <mergeCell ref="F480:I480"/>
    <mergeCell ref="J480:K480"/>
    <mergeCell ref="L480:AM480"/>
    <mergeCell ref="I451:AL454"/>
    <mergeCell ref="I456:AL457"/>
    <mergeCell ref="K473:AL476"/>
    <mergeCell ref="K470:AL472"/>
    <mergeCell ref="K464:AL465"/>
    <mergeCell ref="K467:AL469"/>
    <mergeCell ref="G436:AL446"/>
    <mergeCell ref="F348:AM348"/>
    <mergeCell ref="G350:AL356"/>
    <mergeCell ref="G358:AL364"/>
    <mergeCell ref="F346:I346"/>
    <mergeCell ref="J346:K346"/>
    <mergeCell ref="L346:AM346"/>
    <mergeCell ref="F415:AM415"/>
    <mergeCell ref="I389:AL390"/>
    <mergeCell ref="J393:AL395"/>
    <mergeCell ref="K397:AL398"/>
    <mergeCell ref="K400:AL402"/>
    <mergeCell ref="AH50:AM50"/>
    <mergeCell ref="J51:AB51"/>
    <mergeCell ref="AC51:AD51"/>
    <mergeCell ref="AE51:AG51"/>
    <mergeCell ref="AH51:AM51"/>
    <mergeCell ref="J21:J50"/>
    <mergeCell ref="K21:AB21"/>
    <mergeCell ref="AH21:AM21"/>
    <mergeCell ref="Q47:AB47"/>
    <mergeCell ref="AC47:AD47"/>
    <mergeCell ref="AE47:AG47"/>
    <mergeCell ref="AH47:AM47"/>
    <mergeCell ref="M47:O47"/>
    <mergeCell ref="AH45:AM45"/>
    <mergeCell ref="M46:O46"/>
    <mergeCell ref="Q46:AB46"/>
    <mergeCell ref="AC46:AD46"/>
    <mergeCell ref="M43:O43"/>
    <mergeCell ref="Q43:AB43"/>
    <mergeCell ref="AC43:AD43"/>
    <mergeCell ref="AE43:AG43"/>
    <mergeCell ref="AH43:AM43"/>
    <mergeCell ref="M44:O44"/>
    <mergeCell ref="Q44:AB44"/>
    <mergeCell ref="AC44:AD44"/>
    <mergeCell ref="AE44:AG44"/>
    <mergeCell ref="AH44:AM44"/>
    <mergeCell ref="M41:O41"/>
    <mergeCell ref="Q41:AB41"/>
    <mergeCell ref="AC41:AD41"/>
    <mergeCell ref="AE41:AG41"/>
    <mergeCell ref="AH41:AM41"/>
    <mergeCell ref="AH42:AM42"/>
    <mergeCell ref="M39:O39"/>
    <mergeCell ref="Q39:AB39"/>
    <mergeCell ref="AC39:AD39"/>
    <mergeCell ref="AE39:AG39"/>
    <mergeCell ref="AH39:AM39"/>
    <mergeCell ref="M40:O40"/>
    <mergeCell ref="Q40:AB40"/>
    <mergeCell ref="AC40:AD40"/>
    <mergeCell ref="AE40:AG40"/>
    <mergeCell ref="AH40:AM40"/>
    <mergeCell ref="M37:O37"/>
    <mergeCell ref="Q37:AB37"/>
    <mergeCell ref="AC37:AD37"/>
    <mergeCell ref="AE37:AG37"/>
    <mergeCell ref="AH37:AM37"/>
    <mergeCell ref="M38:O38"/>
    <mergeCell ref="Q38:AB38"/>
    <mergeCell ref="AC38:AD38"/>
    <mergeCell ref="AE38:AG38"/>
    <mergeCell ref="AH38:AM38"/>
    <mergeCell ref="AH35:AM35"/>
    <mergeCell ref="M36:O36"/>
    <mergeCell ref="Q36:AB36"/>
    <mergeCell ref="AC36:AD36"/>
    <mergeCell ref="AE36:AG36"/>
    <mergeCell ref="AH36:AM36"/>
    <mergeCell ref="M33:O33"/>
    <mergeCell ref="Q33:AB33"/>
    <mergeCell ref="AC33:AD33"/>
    <mergeCell ref="AE33:AG33"/>
    <mergeCell ref="AH33:AM33"/>
    <mergeCell ref="K34:U34"/>
    <mergeCell ref="AH34:AM34"/>
    <mergeCell ref="AE30:AG30"/>
    <mergeCell ref="AH30:AM30"/>
    <mergeCell ref="AH31:AM31"/>
    <mergeCell ref="M32:O32"/>
    <mergeCell ref="Q32:AB32"/>
    <mergeCell ref="AC32:AD32"/>
    <mergeCell ref="AE32:AG32"/>
    <mergeCell ref="AH32:AM32"/>
    <mergeCell ref="M28:O28"/>
    <mergeCell ref="Q28:AB28"/>
    <mergeCell ref="AC28:AD28"/>
    <mergeCell ref="AE28:AG28"/>
    <mergeCell ref="AH28:AM28"/>
    <mergeCell ref="M29:O29"/>
    <mergeCell ref="Q29:AB29"/>
    <mergeCell ref="AC29:AD29"/>
    <mergeCell ref="AE29:AG29"/>
    <mergeCell ref="AH29:AM29"/>
    <mergeCell ref="AH27:AM27"/>
    <mergeCell ref="Q24:AB24"/>
    <mergeCell ref="AC24:AD24"/>
    <mergeCell ref="AE24:AG24"/>
    <mergeCell ref="AH24:AM24"/>
    <mergeCell ref="M25:O25"/>
    <mergeCell ref="Q25:AB25"/>
    <mergeCell ref="AC25:AD25"/>
    <mergeCell ref="AE25:AG25"/>
    <mergeCell ref="AH25:AM25"/>
    <mergeCell ref="M24:O24"/>
    <mergeCell ref="AH19:AM19"/>
    <mergeCell ref="J20:AB20"/>
    <mergeCell ref="AC20:AD20"/>
    <mergeCell ref="AE20:AG20"/>
    <mergeCell ref="AH20:AM20"/>
    <mergeCell ref="M26:O26"/>
    <mergeCell ref="Q26:AB26"/>
    <mergeCell ref="AC26:AD26"/>
    <mergeCell ref="AE26:AG26"/>
    <mergeCell ref="AH26:AM26"/>
    <mergeCell ref="I164:J164"/>
    <mergeCell ref="K164:R164"/>
    <mergeCell ref="S164:AF164"/>
    <mergeCell ref="Z159:AF159"/>
    <mergeCell ref="AG159:AM159"/>
    <mergeCell ref="AG158:AM158"/>
    <mergeCell ref="E8:AO9"/>
    <mergeCell ref="F10:J10"/>
    <mergeCell ref="J17:N17"/>
    <mergeCell ref="O17:Z17"/>
    <mergeCell ref="J18:AB18"/>
    <mergeCell ref="AC18:AD18"/>
    <mergeCell ref="AE18:AG18"/>
    <mergeCell ref="AH18:AM18"/>
    <mergeCell ref="K10:AM10"/>
    <mergeCell ref="AH22:AM22"/>
    <mergeCell ref="M23:O23"/>
    <mergeCell ref="Q23:AB23"/>
    <mergeCell ref="AC23:AD23"/>
    <mergeCell ref="AE23:AG23"/>
    <mergeCell ref="AH23:AM23"/>
    <mergeCell ref="J19:AB19"/>
    <mergeCell ref="AC19:AD19"/>
    <mergeCell ref="AE19:AG19"/>
    <mergeCell ref="I179:AM183"/>
    <mergeCell ref="I185:AM189"/>
    <mergeCell ref="I191:AM195"/>
    <mergeCell ref="I197:AM202"/>
    <mergeCell ref="H205:AM207"/>
    <mergeCell ref="I101:AM104"/>
    <mergeCell ref="I112:AM116"/>
    <mergeCell ref="I124:AM128"/>
    <mergeCell ref="I166:J166"/>
    <mergeCell ref="K166:R166"/>
    <mergeCell ref="S166:Y166"/>
    <mergeCell ref="Z166:AF166"/>
    <mergeCell ref="AG166:AM166"/>
    <mergeCell ref="I169:AN174"/>
    <mergeCell ref="I165:J165"/>
    <mergeCell ref="K165:R165"/>
    <mergeCell ref="S165:AF165"/>
    <mergeCell ref="AG165:AM165"/>
    <mergeCell ref="I163:J163"/>
    <mergeCell ref="K163:R163"/>
    <mergeCell ref="AG164:AM164"/>
    <mergeCell ref="I161:J161"/>
    <mergeCell ref="K161:R161"/>
    <mergeCell ref="S161:Y161"/>
    <mergeCell ref="F212:I212"/>
    <mergeCell ref="J212:K212"/>
    <mergeCell ref="L212:AM212"/>
    <mergeCell ref="L213:AM213"/>
    <mergeCell ref="F214:AM214"/>
    <mergeCell ref="G216:AL222"/>
    <mergeCell ref="G224:AL230"/>
    <mergeCell ref="K272:AL275"/>
    <mergeCell ref="K269:AL271"/>
    <mergeCell ref="K266:AL268"/>
    <mergeCell ref="I250:AL253"/>
    <mergeCell ref="J259:AL261"/>
    <mergeCell ref="I255:AL256"/>
    <mergeCell ref="K263:AL264"/>
    <mergeCell ref="G235:AL245"/>
    <mergeCell ref="I317:AL320"/>
    <mergeCell ref="I322:AL323"/>
    <mergeCell ref="F279:I279"/>
    <mergeCell ref="J279:K279"/>
    <mergeCell ref="L279:AM279"/>
    <mergeCell ref="L280:AM280"/>
    <mergeCell ref="F549:AM549"/>
    <mergeCell ref="G551:AL551"/>
    <mergeCell ref="G552:AL552"/>
    <mergeCell ref="G283:AL289"/>
    <mergeCell ref="G291:AL297"/>
    <mergeCell ref="F281:AM281"/>
    <mergeCell ref="K403:AL405"/>
    <mergeCell ref="K406:AL409"/>
    <mergeCell ref="J460:AL462"/>
    <mergeCell ref="J326:AL328"/>
    <mergeCell ref="K330:AL331"/>
    <mergeCell ref="K333:AL335"/>
    <mergeCell ref="G302:AL312"/>
    <mergeCell ref="G369:AL379"/>
    <mergeCell ref="L414:AM414"/>
    <mergeCell ref="L347:AM347"/>
    <mergeCell ref="K336:AL338"/>
    <mergeCell ref="K339:AL342"/>
    <mergeCell ref="I591:AL592"/>
    <mergeCell ref="H854:AL854"/>
    <mergeCell ref="I826:AL827"/>
    <mergeCell ref="H834:AL837"/>
    <mergeCell ref="I841:AL843"/>
    <mergeCell ref="I845:V845"/>
    <mergeCell ref="J595:AL597"/>
    <mergeCell ref="K599:AL600"/>
    <mergeCell ref="K601:AL604"/>
    <mergeCell ref="I825:AL825"/>
    <mergeCell ref="X829:Y829"/>
    <mergeCell ref="L615:AM615"/>
    <mergeCell ref="H617:AL618"/>
    <mergeCell ref="H620:AL623"/>
    <mergeCell ref="H626:AL627"/>
    <mergeCell ref="H630:AL630"/>
    <mergeCell ref="L632:V632"/>
    <mergeCell ref="W632:AG632"/>
    <mergeCell ref="K691:AD691"/>
    <mergeCell ref="I847:V847"/>
    <mergeCell ref="W847:AJ847"/>
    <mergeCell ref="H853:AL853"/>
    <mergeCell ref="W845:AJ845"/>
    <mergeCell ref="I829:K829"/>
    <mergeCell ref="L829:M829"/>
    <mergeCell ref="N829:O829"/>
    <mergeCell ref="Z829:AK829"/>
    <mergeCell ref="R829:S829"/>
    <mergeCell ref="V829:W829"/>
    <mergeCell ref="P829:Q829"/>
    <mergeCell ref="T829:U829"/>
    <mergeCell ref="I846:V846"/>
    <mergeCell ref="J815:K815"/>
    <mergeCell ref="L815:AM815"/>
    <mergeCell ref="L816:AM816"/>
    <mergeCell ref="H818:AL820"/>
    <mergeCell ref="I824:AL824"/>
    <mergeCell ref="W846:AJ846"/>
    <mergeCell ref="F815:I815"/>
    <mergeCell ref="L882:AM882"/>
    <mergeCell ref="H855:AL855"/>
    <mergeCell ref="H856:AL856"/>
    <mergeCell ref="H857:AL857"/>
    <mergeCell ref="H858:AL858"/>
    <mergeCell ref="H859:AL859"/>
    <mergeCell ref="H861:AL861"/>
    <mergeCell ref="H860:AL860"/>
    <mergeCell ref="F881:I881"/>
    <mergeCell ref="J881:K881"/>
    <mergeCell ref="L881:AM881"/>
    <mergeCell ref="I923:V923"/>
    <mergeCell ref="F949:I949"/>
    <mergeCell ref="J949:K949"/>
    <mergeCell ref="L949:AM949"/>
    <mergeCell ref="W923:AJ923"/>
    <mergeCell ref="I924:V924"/>
    <mergeCell ref="W924:AJ924"/>
    <mergeCell ref="W925:AJ925"/>
    <mergeCell ref="H931:AL943"/>
    <mergeCell ref="I925:V925"/>
    <mergeCell ref="I903:K903"/>
    <mergeCell ref="L903:M903"/>
    <mergeCell ref="N903:O903"/>
    <mergeCell ref="P903:S903"/>
    <mergeCell ref="I922:V922"/>
    <mergeCell ref="H884:AL886"/>
    <mergeCell ref="I890:AL897"/>
    <mergeCell ref="I898:AL901"/>
    <mergeCell ref="H908:AL914"/>
    <mergeCell ref="V903:AC903"/>
    <mergeCell ref="I918:AL920"/>
    <mergeCell ref="T903:U903"/>
    <mergeCell ref="W922:AJ922"/>
    <mergeCell ref="I983:V983"/>
    <mergeCell ref="W983:AJ983"/>
    <mergeCell ref="I984:V984"/>
    <mergeCell ref="W984:AJ984"/>
    <mergeCell ref="L950:AM950"/>
    <mergeCell ref="H952:AL954"/>
    <mergeCell ref="I958:AL961"/>
    <mergeCell ref="T962:Z962"/>
    <mergeCell ref="R965:S965"/>
    <mergeCell ref="Q962:S962"/>
    <mergeCell ref="Z965:AK965"/>
    <mergeCell ref="I979:AL981"/>
    <mergeCell ref="I962:P962"/>
    <mergeCell ref="I965:K965"/>
    <mergeCell ref="L965:M965"/>
    <mergeCell ref="N965:O965"/>
    <mergeCell ref="H970:AL975"/>
    <mergeCell ref="T965:U965"/>
    <mergeCell ref="V965:W965"/>
    <mergeCell ref="P965:Q965"/>
    <mergeCell ref="X965:Y965"/>
    <mergeCell ref="J1016:K1016"/>
    <mergeCell ref="L1016:AM1016"/>
    <mergeCell ref="L1017:AM1017"/>
    <mergeCell ref="I985:V985"/>
    <mergeCell ref="W985:AJ985"/>
    <mergeCell ref="H991:AL1000"/>
    <mergeCell ref="F1016:I1016"/>
    <mergeCell ref="L1083:AM1083"/>
    <mergeCell ref="H1019:AL1021"/>
    <mergeCell ref="I1025:AL1028"/>
    <mergeCell ref="R1030:W1030"/>
    <mergeCell ref="H1036:AL1041"/>
    <mergeCell ref="I1045:AL1047"/>
    <mergeCell ref="I1049:V1049"/>
    <mergeCell ref="W1049:AJ1049"/>
    <mergeCell ref="I1050:V1050"/>
    <mergeCell ref="W1050:AJ1050"/>
    <mergeCell ref="I1051:V1051"/>
    <mergeCell ref="W1051:AJ1051"/>
    <mergeCell ref="H1057:AL1066"/>
    <mergeCell ref="F1083:I1083"/>
    <mergeCell ref="J1083:K1083"/>
    <mergeCell ref="T1093:U1093"/>
    <mergeCell ref="V1093:AC1093"/>
    <mergeCell ref="I1113:V1113"/>
    <mergeCell ref="W1113:AJ1113"/>
    <mergeCell ref="I1114:V1114"/>
    <mergeCell ref="F1216:I1216"/>
    <mergeCell ref="J1216:K1216"/>
    <mergeCell ref="W1114:AJ1114"/>
    <mergeCell ref="I1115:V1115"/>
    <mergeCell ref="W1115:AJ1115"/>
    <mergeCell ref="L1151:AM1151"/>
    <mergeCell ref="H1153:AL1155"/>
    <mergeCell ref="I1159:AL1161"/>
    <mergeCell ref="H1165:AL1171"/>
    <mergeCell ref="L1236:M1236"/>
    <mergeCell ref="N1236:O1236"/>
    <mergeCell ref="P1236:S1236"/>
    <mergeCell ref="T1236:U1236"/>
    <mergeCell ref="V1236:AC1236"/>
    <mergeCell ref="I1182:V1182"/>
    <mergeCell ref="W1182:AJ1182"/>
    <mergeCell ref="H1188:AL1201"/>
    <mergeCell ref="L1216:AM1216"/>
    <mergeCell ref="L1217:AM1217"/>
    <mergeCell ref="I1223:AL1230"/>
    <mergeCell ref="I1231:AL1234"/>
    <mergeCell ref="I1236:K1236"/>
    <mergeCell ref="H1219:AL1220"/>
    <mergeCell ref="I1257:V1257"/>
    <mergeCell ref="W1257:AJ1257"/>
    <mergeCell ref="I1258:V1258"/>
    <mergeCell ref="H1241:AL1248"/>
    <mergeCell ref="I1252:AL1255"/>
    <mergeCell ref="F1423:I1423"/>
    <mergeCell ref="J1423:K1423"/>
    <mergeCell ref="L1423:AM1423"/>
    <mergeCell ref="H1398:AL1407"/>
    <mergeCell ref="I1389:AL1391"/>
    <mergeCell ref="L1355:AM1355"/>
    <mergeCell ref="H1357:AL1359"/>
    <mergeCell ref="I1363:AL1372"/>
    <mergeCell ref="H1376:AL1381"/>
    <mergeCell ref="I1385:AK1385"/>
    <mergeCell ref="I1386:AK1386"/>
    <mergeCell ref="F1354:I1354"/>
    <mergeCell ref="J1354:K1354"/>
    <mergeCell ref="L1354:AM1354"/>
    <mergeCell ref="I1259:V1259"/>
    <mergeCell ref="W1259:AJ1259"/>
    <mergeCell ref="H1264:AL1283"/>
    <mergeCell ref="W1258:AJ1258"/>
    <mergeCell ref="F1288:I1288"/>
    <mergeCell ref="L1424:AM1424"/>
    <mergeCell ref="H1426:AL1428"/>
    <mergeCell ref="H1462:AL1472"/>
    <mergeCell ref="H1438:AL1445"/>
    <mergeCell ref="I1449:AL1452"/>
    <mergeCell ref="I1454:V1454"/>
    <mergeCell ref="W1454:AJ1454"/>
    <mergeCell ref="I1455:V1455"/>
    <mergeCell ref="W1455:AJ1455"/>
    <mergeCell ref="I1456:V1456"/>
    <mergeCell ref="W1456:AJ1456"/>
    <mergeCell ref="I1432:AL1434"/>
    <mergeCell ref="S163:Y163"/>
    <mergeCell ref="Z163:AF163"/>
    <mergeCell ref="AG163:AM163"/>
    <mergeCell ref="AG162:AM162"/>
    <mergeCell ref="I147:AM152"/>
    <mergeCell ref="I156:R158"/>
    <mergeCell ref="S156:AM156"/>
    <mergeCell ref="S157:Y158"/>
    <mergeCell ref="Z157:AM157"/>
    <mergeCell ref="Z158:AF158"/>
    <mergeCell ref="AG160:AM160"/>
    <mergeCell ref="I159:J159"/>
    <mergeCell ref="K159:R159"/>
    <mergeCell ref="S159:Y159"/>
    <mergeCell ref="Z161:AF161"/>
    <mergeCell ref="AG161:AM161"/>
    <mergeCell ref="I162:J162"/>
    <mergeCell ref="K162:R162"/>
    <mergeCell ref="S162:Y162"/>
    <mergeCell ref="Z162:AF162"/>
    <mergeCell ref="I167:J167"/>
    <mergeCell ref="K167:R167"/>
    <mergeCell ref="S167:Y167"/>
    <mergeCell ref="Z167:AF167"/>
    <mergeCell ref="AG167:AM167"/>
    <mergeCell ref="H1121:AL1130"/>
    <mergeCell ref="I1180:V1180"/>
    <mergeCell ref="W1180:AJ1180"/>
    <mergeCell ref="I1181:V1181"/>
    <mergeCell ref="W1181:AJ1181"/>
    <mergeCell ref="I1175:AL1177"/>
    <mergeCell ref="I1179:V1179"/>
    <mergeCell ref="W1179:AJ1179"/>
    <mergeCell ref="F1150:I1150"/>
    <mergeCell ref="J1150:K1150"/>
    <mergeCell ref="L1150:AM1150"/>
    <mergeCell ref="L1084:AM1084"/>
    <mergeCell ref="H1086:AL1088"/>
    <mergeCell ref="H1098:AL1105"/>
    <mergeCell ref="I1109:AL1111"/>
    <mergeCell ref="I1093:K1093"/>
    <mergeCell ref="L1093:M1093"/>
    <mergeCell ref="N1093:O1093"/>
    <mergeCell ref="P1093:S1093"/>
    <mergeCell ref="BC46:BN46"/>
    <mergeCell ref="BO46:BP46"/>
    <mergeCell ref="BQ46:BS46"/>
    <mergeCell ref="BT46:BY46"/>
    <mergeCell ref="I96:AM99"/>
    <mergeCell ref="I106:AM110"/>
    <mergeCell ref="I160:J160"/>
    <mergeCell ref="K160:R160"/>
    <mergeCell ref="S160:Y160"/>
    <mergeCell ref="Z160:AF160"/>
    <mergeCell ref="AH48:AM48"/>
    <mergeCell ref="M49:O49"/>
    <mergeCell ref="Q49:AB49"/>
    <mergeCell ref="AC49:AD49"/>
    <mergeCell ref="AE49:AG49"/>
    <mergeCell ref="AH49:AM49"/>
    <mergeCell ref="I82:AM86"/>
    <mergeCell ref="I88:AM94"/>
    <mergeCell ref="I118:AM122"/>
    <mergeCell ref="I130:AM133"/>
    <mergeCell ref="AE46:AG46"/>
    <mergeCell ref="AH46:AM46"/>
    <mergeCell ref="X50:AB50"/>
    <mergeCell ref="AC50:AD50"/>
  </mergeCells>
  <phoneticPr fontId="1"/>
  <conditionalFormatting sqref="G153:AM153 G175:AM175 I169 AN175:AO176 AO169:AO174 E168:F176 I168:AO168 I154:AM166 E153:F166 AN153:AO166">
    <cfRule type="expression" dxfId="239" priority="3" stopIfTrue="1">
      <formula>#REF!=TRUE</formula>
    </cfRule>
  </conditionalFormatting>
  <conditionalFormatting sqref="J766:AJ767">
    <cfRule type="expression" dxfId="238" priority="2" stopIfTrue="1">
      <formula>$AQ$618=1</formula>
    </cfRule>
  </conditionalFormatting>
  <conditionalFormatting sqref="E167:F167 I167:AO167">
    <cfRule type="expression" dxfId="237" priority="1" stopIfTrue="1">
      <formula>#REF!=TRUE</formula>
    </cfRule>
  </conditionalFormatting>
  <hyperlinks>
    <hyperlink ref="I208" r:id="rId1" xr:uid="{00000000-0004-0000-0100-000000000000}"/>
  </hyperlinks>
  <pageMargins left="0.70866141732283472" right="0.70866141732283472" top="0.74803149606299213" bottom="0.74803149606299213" header="0.31496062992125984" footer="0.31496062992125984"/>
  <pageSetup paperSize="9" scale="86" fitToHeight="0" orientation="portrait" r:id="rId2"/>
  <rowBreaks count="13" manualBreakCount="13">
    <brk id="77" min="4" max="39" man="1"/>
    <brk id="144" min="4" max="39" man="1"/>
    <brk id="209" min="4" max="39" man="1"/>
    <brk id="544" min="4" max="39" man="1"/>
    <brk id="746" min="4" max="39" man="1"/>
    <brk id="812" min="4" max="39" man="1"/>
    <brk id="878" min="4" max="39" man="1"/>
    <brk id="946" min="4" max="39" man="1"/>
    <brk id="1147" min="4" max="39" man="1"/>
    <brk id="1213" min="4" max="39" man="1"/>
    <brk id="1285" min="4" max="39" man="1"/>
    <brk id="1351" min="4" max="39" man="1"/>
    <brk id="1420" min="4" max="39" man="1"/>
  </rowBreaks>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filterMode="1">
    <tabColor indexed="43"/>
    <pageSetUpPr fitToPage="1"/>
  </sheetPr>
  <dimension ref="A3:BA54"/>
  <sheetViews>
    <sheetView showGridLines="0" view="pageBreakPreview" zoomScaleNormal="100" zoomScaleSheetLayoutView="100" workbookViewId="0"/>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405" hidden="1" customWidth="1" outlineLevel="1"/>
    <col min="44" max="44" width="12.25" style="405" hidden="1" customWidth="1" outlineLevel="1"/>
    <col min="45" max="45" width="9.5" style="405" hidden="1" customWidth="1" outlineLevel="1"/>
    <col min="46" max="48" width="2.5" style="405" hidden="1" customWidth="1" outlineLevel="1"/>
    <col min="49" max="49" width="2.5" style="405" collapsed="1"/>
    <col min="50" max="53" width="2.5" style="405"/>
    <col min="54" max="16384" width="2.5" style="396"/>
  </cols>
  <sheetData>
    <row r="3" spans="3:53">
      <c r="C3" s="395" t="s">
        <v>667</v>
      </c>
    </row>
    <row r="4" spans="3:53" ht="21.75" thickBot="1">
      <c r="C4" s="395" t="s">
        <v>71</v>
      </c>
      <c r="D4" s="1554" t="str">
        <f>IF(C5="－","対象外","対象")</f>
        <v>対象</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53" s="399" customFormat="1" ht="26.25" customHeight="1" thickBot="1">
      <c r="C5" s="397" t="str">
        <f>①入力票!K64</f>
        <v>○</v>
      </c>
      <c r="E5" s="400"/>
      <c r="Y5" s="401"/>
      <c r="Z5" s="402" t="s">
        <v>469</v>
      </c>
      <c r="AA5" s="403"/>
      <c r="AB5" s="403"/>
      <c r="AC5" s="403"/>
      <c r="AD5" s="403"/>
      <c r="AE5" s="403"/>
      <c r="AF5" s="403"/>
      <c r="AG5" s="403"/>
      <c r="AH5" s="403"/>
      <c r="AI5" s="403"/>
      <c r="AJ5" s="403"/>
      <c r="AK5" s="403"/>
      <c r="AL5" s="403"/>
      <c r="AM5" s="403"/>
      <c r="AN5" s="404" t="s">
        <v>942</v>
      </c>
      <c r="AO5" s="401"/>
      <c r="AQ5" s="521"/>
      <c r="AR5" s="521"/>
      <c r="AS5" s="521"/>
      <c r="AT5" s="521"/>
      <c r="AU5" s="521"/>
      <c r="AV5" s="521"/>
      <c r="AW5" s="521"/>
      <c r="AX5" s="521"/>
      <c r="AY5" s="521"/>
      <c r="AZ5" s="521"/>
      <c r="BA5" s="521"/>
    </row>
    <row r="6" spans="3:53" s="399" customFormat="1" ht="21">
      <c r="C6" s="409" t="str">
        <f>$C$5</f>
        <v>○</v>
      </c>
      <c r="E6" s="449" t="s">
        <v>1174</v>
      </c>
      <c r="Z6" s="1761" t="str">
        <f>IF(①入力票!C10="単体","単体","ＪＶの場合，構成員数：")</f>
        <v>単体</v>
      </c>
      <c r="AA6" s="1761"/>
      <c r="AB6" s="1761"/>
      <c r="AC6" s="1761"/>
      <c r="AD6" s="1761"/>
      <c r="AE6" s="1761"/>
      <c r="AF6" s="1761"/>
      <c r="AG6" s="1761"/>
      <c r="AH6" s="1761"/>
      <c r="AI6" s="1761"/>
      <c r="AJ6" s="1761"/>
      <c r="AK6" s="1760" t="str">
        <f>IF(①入力票!C10="単体","",IF(①入力票!C10="単体または２社ＪＶ","２社ＪＶ",①入力票!C10))</f>
        <v/>
      </c>
      <c r="AL6" s="1760"/>
      <c r="AM6" s="1760"/>
      <c r="AN6" s="1760"/>
      <c r="AO6" s="401"/>
      <c r="AQ6" s="521"/>
      <c r="AR6" s="521"/>
      <c r="AS6" s="521"/>
      <c r="AT6" s="521"/>
      <c r="AU6" s="521"/>
      <c r="AV6" s="521"/>
      <c r="AW6" s="521"/>
      <c r="AX6" s="521"/>
      <c r="AY6" s="521"/>
      <c r="AZ6" s="521"/>
      <c r="BA6" s="521"/>
    </row>
    <row r="7" spans="3:53" ht="13.5">
      <c r="C7" s="409" t="str">
        <f t="shared" ref="C7:C21"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53" ht="13.5">
      <c r="C8" s="409" t="str">
        <f t="shared" si="0"/>
        <v>○</v>
      </c>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c r="AR8" s="471" t="s">
        <v>926</v>
      </c>
      <c r="AS8" s="471">
        <f>様式1!U66</f>
        <v>0</v>
      </c>
    </row>
    <row r="9" spans="3:53" ht="13.5">
      <c r="C9" s="409" t="str">
        <f t="shared" si="0"/>
        <v>○</v>
      </c>
      <c r="E9" s="1757"/>
      <c r="F9" s="1758"/>
      <c r="G9" s="1758"/>
      <c r="H9" s="1758"/>
      <c r="I9" s="1758"/>
      <c r="J9" s="1759"/>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c r="AR9" s="471" t="s">
        <v>927</v>
      </c>
      <c r="AS9" s="471">
        <f>様式1!U67</f>
        <v>0</v>
      </c>
    </row>
    <row r="10" spans="3:53" ht="13.5">
      <c r="C10" s="409" t="str">
        <f t="shared" si="0"/>
        <v>○</v>
      </c>
      <c r="E10" s="1630" t="s">
        <v>747</v>
      </c>
      <c r="F10" s="1631"/>
      <c r="G10" s="1631"/>
      <c r="H10" s="1631"/>
      <c r="I10" s="1631"/>
      <c r="J10" s="1650"/>
      <c r="K10" s="1652" t="str">
        <f>IF(様式1!U65="","様式１へ入力！",様式1!U65)</f>
        <v>様式１へ入力！</v>
      </c>
      <c r="L10" s="1653"/>
      <c r="M10" s="1653"/>
      <c r="N10" s="1653"/>
      <c r="O10" s="1653"/>
      <c r="P10" s="1653"/>
      <c r="Q10" s="1653"/>
      <c r="R10" s="1653"/>
      <c r="S10" s="1653"/>
      <c r="T10" s="1653"/>
      <c r="U10" s="1653"/>
      <c r="V10" s="1653"/>
      <c r="W10" s="1653"/>
      <c r="X10" s="1653"/>
      <c r="Y10" s="1653"/>
      <c r="Z10" s="1653"/>
      <c r="AA10" s="1653"/>
      <c r="AB10" s="1653"/>
      <c r="AC10" s="1653"/>
      <c r="AD10" s="1653"/>
      <c r="AE10" s="1653"/>
      <c r="AF10" s="1653"/>
      <c r="AG10" s="1653"/>
      <c r="AH10" s="1653"/>
      <c r="AI10" s="1653"/>
      <c r="AJ10" s="1653"/>
      <c r="AK10" s="1653"/>
      <c r="AL10" s="1653"/>
      <c r="AM10" s="1653"/>
      <c r="AN10" s="1654"/>
    </row>
    <row r="11" spans="3:53" ht="13.5">
      <c r="C11" s="409" t="str">
        <f t="shared" si="0"/>
        <v>○</v>
      </c>
      <c r="E11" s="1632"/>
      <c r="F11" s="1633"/>
      <c r="G11" s="1633"/>
      <c r="H11" s="1633"/>
      <c r="I11" s="1633"/>
      <c r="J11" s="1651"/>
      <c r="K11" s="1655"/>
      <c r="L11" s="1656"/>
      <c r="M11" s="1656"/>
      <c r="N11" s="1656"/>
      <c r="O11" s="1656"/>
      <c r="P11" s="1656"/>
      <c r="Q11" s="1656"/>
      <c r="R11" s="1656"/>
      <c r="S11" s="1656"/>
      <c r="T11" s="1656"/>
      <c r="U11" s="1656"/>
      <c r="V11" s="1656"/>
      <c r="W11" s="1656"/>
      <c r="X11" s="1656"/>
      <c r="Y11" s="1656"/>
      <c r="Z11" s="1656"/>
      <c r="AA11" s="1656"/>
      <c r="AB11" s="1656"/>
      <c r="AC11" s="1656"/>
      <c r="AD11" s="1656"/>
      <c r="AE11" s="1656"/>
      <c r="AF11" s="1656"/>
      <c r="AG11" s="1656"/>
      <c r="AH11" s="1656"/>
      <c r="AI11" s="1656"/>
      <c r="AJ11" s="1656"/>
      <c r="AK11" s="1656"/>
      <c r="AL11" s="1656"/>
      <c r="AM11" s="1656"/>
      <c r="AN11" s="1657"/>
    </row>
    <row r="12" spans="3:53" ht="13.5">
      <c r="C12" s="409" t="str">
        <f t="shared" si="0"/>
        <v>○</v>
      </c>
      <c r="E12" s="699"/>
      <c r="F12" s="699"/>
      <c r="G12" s="699"/>
      <c r="H12" s="699"/>
      <c r="I12" s="699"/>
      <c r="J12" s="699"/>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R12" s="615">
        <f>DATE(L15+1988,O15,R15)</f>
        <v>35305</v>
      </c>
      <c r="AS12" s="615">
        <f>①入力票!AP8-1</f>
        <v>46261</v>
      </c>
    </row>
    <row r="13" spans="3:53" ht="13.5" customHeight="1">
      <c r="C13" s="409" t="str">
        <f t="shared" si="0"/>
        <v>○</v>
      </c>
      <c r="E13" s="1979" t="s">
        <v>1297</v>
      </c>
      <c r="F13" s="1979"/>
      <c r="G13" s="1979"/>
      <c r="H13" s="1979"/>
      <c r="I13" s="1979"/>
      <c r="J13" s="1979"/>
      <c r="K13" s="1979"/>
      <c r="L13" s="1979"/>
      <c r="M13" s="1979"/>
      <c r="N13" s="1979"/>
      <c r="O13" s="1979"/>
      <c r="P13" s="1979"/>
      <c r="Q13" s="1979"/>
      <c r="R13" s="1979"/>
      <c r="S13" s="1979"/>
      <c r="T13" s="1979"/>
      <c r="U13" s="1979"/>
      <c r="V13" s="1979"/>
      <c r="W13" s="1979"/>
      <c r="X13" s="1979"/>
      <c r="Y13" s="1979"/>
      <c r="Z13" s="1979"/>
      <c r="AA13" s="1979"/>
      <c r="AB13" s="1979"/>
      <c r="AC13" s="1979"/>
      <c r="AD13" s="1979"/>
      <c r="AE13" s="1979"/>
      <c r="AF13" s="1979"/>
      <c r="AG13" s="1979"/>
      <c r="AH13" s="1979"/>
      <c r="AI13" s="1979"/>
      <c r="AJ13" s="1979"/>
      <c r="AK13" s="1979"/>
      <c r="AL13" s="1979"/>
      <c r="AM13" s="1979"/>
      <c r="AN13" s="1979"/>
      <c r="AR13" s="471"/>
      <c r="AS13" s="549">
        <f>AS12-AR12</f>
        <v>10956</v>
      </c>
    </row>
    <row r="14" spans="3:53" ht="14.25" thickBot="1">
      <c r="C14" s="409" t="str">
        <f t="shared" si="0"/>
        <v>○</v>
      </c>
      <c r="E14" s="1979"/>
      <c r="F14" s="1979"/>
      <c r="G14" s="1979"/>
      <c r="H14" s="1979"/>
      <c r="I14" s="1979"/>
      <c r="J14" s="1979"/>
      <c r="K14" s="1979"/>
      <c r="L14" s="1979"/>
      <c r="M14" s="1979"/>
      <c r="N14" s="1979"/>
      <c r="O14" s="1979"/>
      <c r="P14" s="1979"/>
      <c r="Q14" s="1979"/>
      <c r="R14" s="1979"/>
      <c r="S14" s="1979"/>
      <c r="T14" s="1979"/>
      <c r="U14" s="1979"/>
      <c r="V14" s="1979"/>
      <c r="W14" s="1979"/>
      <c r="X14" s="1979"/>
      <c r="Y14" s="1979"/>
      <c r="Z14" s="1979"/>
      <c r="AA14" s="1979"/>
      <c r="AB14" s="1979"/>
      <c r="AC14" s="1979"/>
      <c r="AD14" s="1979"/>
      <c r="AE14" s="1979"/>
      <c r="AF14" s="1979"/>
      <c r="AG14" s="1979"/>
      <c r="AH14" s="1979"/>
      <c r="AI14" s="1979"/>
      <c r="AJ14" s="1979"/>
      <c r="AK14" s="1979"/>
      <c r="AL14" s="1979"/>
      <c r="AM14" s="1979"/>
      <c r="AN14" s="1979"/>
      <c r="AS14" s="498"/>
    </row>
    <row r="15" spans="3:53" ht="19.5" customHeight="1">
      <c r="C15" s="409" t="str">
        <f t="shared" si="0"/>
        <v>○</v>
      </c>
      <c r="E15" s="699"/>
      <c r="F15" s="1762" t="s">
        <v>856</v>
      </c>
      <c r="G15" s="1763"/>
      <c r="H15" s="1763"/>
      <c r="I15" s="1763"/>
      <c r="J15" s="1763"/>
      <c r="K15" s="522" t="s">
        <v>1146</v>
      </c>
      <c r="L15" s="1883">
        <f>①入力票!D8</f>
        <v>8</v>
      </c>
      <c r="M15" s="1883"/>
      <c r="N15" s="700" t="s">
        <v>5</v>
      </c>
      <c r="O15" s="1883">
        <f>①入力票!F8</f>
        <v>8</v>
      </c>
      <c r="P15" s="1883"/>
      <c r="Q15" s="700" t="s">
        <v>493</v>
      </c>
      <c r="R15" s="1883">
        <f>①入力票!H8</f>
        <v>28</v>
      </c>
      <c r="S15" s="1883"/>
      <c r="T15" s="1884" t="s">
        <v>7</v>
      </c>
      <c r="U15" s="1884"/>
      <c r="V15" s="1884"/>
      <c r="W15" s="1884"/>
      <c r="X15" s="1884"/>
      <c r="Y15" s="1884"/>
      <c r="Z15" s="1884"/>
      <c r="AA15" s="1884"/>
      <c r="AB15" s="1884"/>
      <c r="AC15" s="1884"/>
      <c r="AD15" s="1884"/>
      <c r="AE15" s="1884"/>
      <c r="AF15" s="1884"/>
      <c r="AG15" s="1884"/>
      <c r="AH15" s="1884"/>
      <c r="AI15" s="1884"/>
      <c r="AJ15" s="1884"/>
      <c r="AK15" s="1884"/>
      <c r="AL15" s="1884"/>
      <c r="AM15" s="1884"/>
      <c r="AN15" s="1885"/>
      <c r="AQ15" s="697"/>
      <c r="AR15" s="697"/>
      <c r="AS15" s="614"/>
    </row>
    <row r="16" spans="3:53" ht="14.25" thickBot="1">
      <c r="C16" s="409" t="str">
        <f t="shared" si="0"/>
        <v>○</v>
      </c>
      <c r="E16" s="699"/>
      <c r="F16" s="1886" t="s">
        <v>754</v>
      </c>
      <c r="G16" s="1887"/>
      <c r="H16" s="1887"/>
      <c r="I16" s="1887"/>
      <c r="J16" s="1887"/>
      <c r="K16" s="1888" t="s">
        <v>1228</v>
      </c>
      <c r="L16" s="1889"/>
      <c r="M16" s="1889"/>
      <c r="N16" s="1889"/>
      <c r="O16" s="1889"/>
      <c r="P16" s="1889"/>
      <c r="Q16" s="1889"/>
      <c r="R16" s="1889"/>
      <c r="S16" s="1889"/>
      <c r="T16" s="1889"/>
      <c r="U16" s="1889"/>
      <c r="V16" s="1889"/>
      <c r="W16" s="1889"/>
      <c r="X16" s="1889"/>
      <c r="Y16" s="1889"/>
      <c r="Z16" s="1889"/>
      <c r="AA16" s="1889"/>
      <c r="AB16" s="1889"/>
      <c r="AC16" s="1889"/>
      <c r="AD16" s="1889"/>
      <c r="AE16" s="1889"/>
      <c r="AF16" s="1889"/>
      <c r="AG16" s="1889"/>
      <c r="AH16" s="1889"/>
      <c r="AI16" s="1889"/>
      <c r="AJ16" s="1889"/>
      <c r="AK16" s="1889"/>
      <c r="AL16" s="1889"/>
      <c r="AM16" s="1889"/>
      <c r="AN16" s="1890"/>
      <c r="AQ16" s="461"/>
      <c r="AR16" s="461"/>
      <c r="AS16" s="497"/>
    </row>
    <row r="17" spans="3:45" ht="13.5">
      <c r="C17" s="409" t="str">
        <f t="shared" si="0"/>
        <v>○</v>
      </c>
      <c r="E17" s="699"/>
      <c r="F17" s="699"/>
      <c r="G17" s="699"/>
      <c r="H17" s="699"/>
      <c r="I17" s="699"/>
      <c r="J17" s="699"/>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row>
    <row r="18" spans="3:45" ht="13.5">
      <c r="C18" s="409" t="str">
        <f t="shared" si="0"/>
        <v>○</v>
      </c>
      <c r="E18" s="452" t="str">
        <f>IF(F19="会社名：","","※JVの場合，各社毎に作成")</f>
        <v/>
      </c>
      <c r="F18" s="699"/>
      <c r="G18" s="699"/>
      <c r="H18" s="699"/>
      <c r="I18" s="699"/>
      <c r="J18" s="699"/>
      <c r="K18" s="452"/>
      <c r="L18" s="452"/>
      <c r="M18" s="452"/>
      <c r="N18" s="452"/>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row>
    <row r="19" spans="3:45" ht="17.25" customHeight="1">
      <c r="C19" s="409" t="str">
        <f t="shared" si="0"/>
        <v>○</v>
      </c>
      <c r="E19" s="1891" t="s">
        <v>258</v>
      </c>
      <c r="F19" s="1587" t="str">
        <f>IF(①入力票!C10="単体","会社名：",IF(AND(①入力票!C10="単体または２社ＪＶ",OR(様式1!U66="単体",様式1!U66="")),"会社名：","代表者名："))</f>
        <v>会社名：</v>
      </c>
      <c r="G19" s="1587"/>
      <c r="H19" s="1587"/>
      <c r="I19" s="1587"/>
      <c r="J19" s="1587"/>
      <c r="K19" s="1587"/>
      <c r="L19" s="1587"/>
      <c r="M19" s="1588"/>
      <c r="N19" s="1780">
        <f>IF(①入力票!C10="単体",様式1!U65,IF(AND(①入力票!C10="単体または２社ＪＶ",OR(様式1!U66="単体",様式1!U66="")),様式1!U65,様式1!U68))</f>
        <v>0</v>
      </c>
      <c r="O19" s="1781"/>
      <c r="P19" s="1781"/>
      <c r="Q19" s="1781"/>
      <c r="R19" s="1781"/>
      <c r="S19" s="1781"/>
      <c r="T19" s="1781"/>
      <c r="U19" s="1781"/>
      <c r="V19" s="1781"/>
      <c r="W19" s="1781"/>
      <c r="X19" s="1781"/>
      <c r="Y19" s="1781"/>
      <c r="Z19" s="1781"/>
      <c r="AA19" s="1781"/>
      <c r="AB19" s="1781"/>
      <c r="AC19" s="1781"/>
      <c r="AD19" s="1781"/>
      <c r="AE19" s="1781"/>
      <c r="AF19" s="1781"/>
      <c r="AG19" s="1781"/>
      <c r="AH19" s="1782"/>
      <c r="AI19" s="1892" t="s">
        <v>724</v>
      </c>
      <c r="AJ19" s="1893"/>
      <c r="AK19" s="1893"/>
      <c r="AL19" s="1893"/>
      <c r="AM19" s="1893"/>
      <c r="AN19" s="1894"/>
    </row>
    <row r="20" spans="3:45" ht="34.5" customHeight="1">
      <c r="C20" s="409" t="str">
        <f t="shared" si="0"/>
        <v>○</v>
      </c>
      <c r="E20" s="1891"/>
      <c r="F20" s="1794" t="s">
        <v>1177</v>
      </c>
      <c r="G20" s="1881"/>
      <c r="H20" s="1881"/>
      <c r="I20" s="1881"/>
      <c r="J20" s="1881"/>
      <c r="K20" s="1881"/>
      <c r="L20" s="1881"/>
      <c r="M20" s="1881"/>
      <c r="N20" s="1685"/>
      <c r="O20" s="1686"/>
      <c r="P20" s="1686"/>
      <c r="Q20" s="1686"/>
      <c r="R20" s="1686"/>
      <c r="S20" s="1686"/>
      <c r="T20" s="1686"/>
      <c r="U20" s="1686"/>
      <c r="V20" s="1686"/>
      <c r="W20" s="1686"/>
      <c r="X20" s="1686"/>
      <c r="Y20" s="1686"/>
      <c r="Z20" s="480"/>
      <c r="AA20" s="463" t="s">
        <v>1043</v>
      </c>
      <c r="AB20" s="463"/>
      <c r="AC20" s="463"/>
      <c r="AD20" s="463"/>
      <c r="AE20" s="463"/>
      <c r="AF20" s="463"/>
      <c r="AG20" s="463"/>
      <c r="AH20" s="464"/>
      <c r="AI20" s="1895" t="str">
        <f>IF(N20="","該当の有無を入力してください",IF(N20="該当無し","Ａ","Ｅ"))</f>
        <v>該当の有無を入力してください</v>
      </c>
      <c r="AJ20" s="1896"/>
      <c r="AK20" s="1896"/>
      <c r="AL20" s="1896"/>
      <c r="AM20" s="1896"/>
      <c r="AN20" s="1897"/>
    </row>
    <row r="21" spans="3:45" s="455" customFormat="1" ht="17.25" customHeight="1">
      <c r="C21" s="409" t="str">
        <f t="shared" si="0"/>
        <v>○</v>
      </c>
      <c r="E21" s="699"/>
      <c r="F21" s="699"/>
      <c r="G21" s="699"/>
      <c r="H21" s="699"/>
      <c r="I21" s="699"/>
      <c r="J21" s="699"/>
      <c r="K21" s="453"/>
      <c r="L21" s="453"/>
      <c r="M21" s="453"/>
      <c r="N21" s="453"/>
      <c r="O21" s="453"/>
      <c r="P21" s="453"/>
      <c r="Q21" s="453"/>
      <c r="R21" s="453"/>
      <c r="S21" s="453"/>
      <c r="T21" s="453"/>
      <c r="U21" s="453"/>
      <c r="V21" s="453"/>
      <c r="W21" s="453"/>
      <c r="X21" s="453"/>
      <c r="Y21" s="453"/>
      <c r="Z21" s="453"/>
      <c r="AA21" s="456"/>
      <c r="AB21" s="427"/>
      <c r="AC21" s="427"/>
      <c r="AD21" s="427"/>
      <c r="AE21" s="427"/>
      <c r="AF21" s="396"/>
      <c r="AG21" s="427"/>
      <c r="AH21" s="405"/>
      <c r="AI21" s="485"/>
      <c r="AJ21" s="485"/>
      <c r="AK21" s="485"/>
      <c r="AL21" s="485"/>
      <c r="AM21" s="456"/>
      <c r="AN21" s="456"/>
      <c r="AR21" s="461"/>
      <c r="AS21" s="497"/>
    </row>
    <row r="22" spans="3:45" ht="14.25" hidden="1" thickBot="1">
      <c r="C22" s="494" t="str">
        <f>IF(C5="－","－",IF(①入力票!C10="単体","－","○"))</f>
        <v>－</v>
      </c>
      <c r="E22" s="452" t="s">
        <v>756</v>
      </c>
      <c r="F22" s="699"/>
      <c r="G22" s="699"/>
      <c r="H22" s="699"/>
      <c r="I22" s="699"/>
      <c r="J22" s="699"/>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c r="AM22" s="452"/>
      <c r="AN22" s="452"/>
    </row>
    <row r="23" spans="3:45" ht="17.25" hidden="1" customHeight="1">
      <c r="C23" s="409" t="str">
        <f>$C$22</f>
        <v>－</v>
      </c>
      <c r="E23" s="1891" t="s">
        <v>105</v>
      </c>
      <c r="F23" s="1587" t="s">
        <v>866</v>
      </c>
      <c r="G23" s="1587"/>
      <c r="H23" s="1587"/>
      <c r="I23" s="1587"/>
      <c r="J23" s="1587"/>
      <c r="K23" s="1587"/>
      <c r="L23" s="1587"/>
      <c r="M23" s="1588"/>
      <c r="N23" s="1780" t="str">
        <f>IF('様式7-1'!K45="","様式7-1に入力してください！！",'様式7-1'!K45)</f>
        <v>様式7-1に入力してください！！</v>
      </c>
      <c r="O23" s="1781"/>
      <c r="P23" s="1781"/>
      <c r="Q23" s="1781"/>
      <c r="R23" s="1781"/>
      <c r="S23" s="1781"/>
      <c r="T23" s="1781"/>
      <c r="U23" s="1781"/>
      <c r="V23" s="1781"/>
      <c r="W23" s="1781"/>
      <c r="X23" s="1781"/>
      <c r="Y23" s="1781"/>
      <c r="Z23" s="1781"/>
      <c r="AA23" s="1781"/>
      <c r="AB23" s="1781"/>
      <c r="AC23" s="1781"/>
      <c r="AD23" s="1781"/>
      <c r="AE23" s="1781"/>
      <c r="AF23" s="1781"/>
      <c r="AG23" s="1781"/>
      <c r="AH23" s="1782"/>
      <c r="AI23" s="1892" t="s">
        <v>724</v>
      </c>
      <c r="AJ23" s="1893"/>
      <c r="AK23" s="1893"/>
      <c r="AL23" s="1893"/>
      <c r="AM23" s="1893"/>
      <c r="AN23" s="1894"/>
    </row>
    <row r="24" spans="3:45" ht="34.5" hidden="1" customHeight="1">
      <c r="C24" s="409" t="str">
        <f>$C$22</f>
        <v>－</v>
      </c>
      <c r="E24" s="1891"/>
      <c r="F24" s="1794" t="s">
        <v>1177</v>
      </c>
      <c r="G24" s="1881"/>
      <c r="H24" s="1881"/>
      <c r="I24" s="1881"/>
      <c r="J24" s="1881"/>
      <c r="K24" s="1881"/>
      <c r="L24" s="1881"/>
      <c r="M24" s="1881"/>
      <c r="N24" s="1685"/>
      <c r="O24" s="1686"/>
      <c r="P24" s="1686"/>
      <c r="Q24" s="1686"/>
      <c r="R24" s="1686"/>
      <c r="S24" s="1686"/>
      <c r="T24" s="1686"/>
      <c r="U24" s="1686"/>
      <c r="V24" s="1686"/>
      <c r="W24" s="1686"/>
      <c r="X24" s="1686"/>
      <c r="Y24" s="1686"/>
      <c r="Z24" s="480"/>
      <c r="AA24" s="463" t="s">
        <v>1043</v>
      </c>
      <c r="AB24" s="463"/>
      <c r="AC24" s="463"/>
      <c r="AD24" s="463"/>
      <c r="AE24" s="463"/>
      <c r="AF24" s="463"/>
      <c r="AG24" s="463"/>
      <c r="AH24" s="464"/>
      <c r="AI24" s="1895" t="str">
        <f>IF(N24="","該当の有無を入力してください",IF(N24="該当無し","Ａ","Ｅ"))</f>
        <v>該当の有無を入力してください</v>
      </c>
      <c r="AJ24" s="1896"/>
      <c r="AK24" s="1896"/>
      <c r="AL24" s="1896"/>
      <c r="AM24" s="1896"/>
      <c r="AN24" s="1897"/>
    </row>
    <row r="25" spans="3:45" s="455" customFormat="1" ht="17.25" hidden="1" customHeight="1" thickBot="1">
      <c r="C25" s="409" t="str">
        <f>$C$22</f>
        <v>－</v>
      </c>
      <c r="E25" s="699"/>
      <c r="F25" s="699"/>
      <c r="G25" s="699"/>
      <c r="H25" s="699"/>
      <c r="I25" s="699"/>
      <c r="J25" s="699"/>
      <c r="K25" s="453"/>
      <c r="L25" s="453"/>
      <c r="M25" s="453"/>
      <c r="N25" s="453"/>
      <c r="O25" s="453"/>
      <c r="P25" s="453"/>
      <c r="Q25" s="453"/>
      <c r="R25" s="453"/>
      <c r="S25" s="453"/>
      <c r="T25" s="453"/>
      <c r="U25" s="453"/>
      <c r="V25" s="453"/>
      <c r="W25" s="453"/>
      <c r="X25" s="453"/>
      <c r="Y25" s="453"/>
      <c r="Z25" s="453"/>
      <c r="AA25" s="456"/>
      <c r="AB25" s="427"/>
      <c r="AC25" s="427"/>
      <c r="AD25" s="427"/>
      <c r="AE25" s="427"/>
      <c r="AF25" s="396"/>
      <c r="AG25" s="427"/>
      <c r="AH25" s="405"/>
      <c r="AI25" s="485"/>
      <c r="AJ25" s="485"/>
      <c r="AK25" s="485"/>
      <c r="AL25" s="485"/>
      <c r="AM25" s="456"/>
      <c r="AN25" s="456"/>
      <c r="AR25" s="461"/>
      <c r="AS25" s="497"/>
    </row>
    <row r="26" spans="3:45" ht="14.25" hidden="1" thickBot="1">
      <c r="C26" s="494" t="str">
        <f>IF(C5="－","－",IF(OR(①入力票!C10="単体",①入力票!C10="単体または２社ＪＶ",①入力票!C10="２社ＪＶ"),"－","○"))</f>
        <v>－</v>
      </c>
      <c r="E26" s="452" t="s">
        <v>756</v>
      </c>
      <c r="F26" s="699"/>
      <c r="G26" s="699"/>
      <c r="H26" s="699"/>
      <c r="I26" s="699"/>
      <c r="J26" s="699"/>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52"/>
      <c r="AL26" s="452"/>
      <c r="AM26" s="452"/>
      <c r="AN26" s="452"/>
    </row>
    <row r="27" spans="3:45" ht="17.25" hidden="1" customHeight="1">
      <c r="C27" s="409" t="str">
        <f>$C$26</f>
        <v>－</v>
      </c>
      <c r="E27" s="1891" t="s">
        <v>106</v>
      </c>
      <c r="F27" s="1587" t="s">
        <v>866</v>
      </c>
      <c r="G27" s="1587"/>
      <c r="H27" s="1587"/>
      <c r="I27" s="1587"/>
      <c r="J27" s="1587"/>
      <c r="K27" s="1587"/>
      <c r="L27" s="1587"/>
      <c r="M27" s="1588"/>
      <c r="N27" s="1780" t="str">
        <f>IF('様式7-1'!K71="","様式7-1に入力してください！！",'様式7-1'!K71)</f>
        <v>様式7-1に入力してください！！</v>
      </c>
      <c r="O27" s="1781"/>
      <c r="P27" s="1781"/>
      <c r="Q27" s="1781"/>
      <c r="R27" s="1781"/>
      <c r="S27" s="1781"/>
      <c r="T27" s="1781"/>
      <c r="U27" s="1781"/>
      <c r="V27" s="1781"/>
      <c r="W27" s="1781"/>
      <c r="X27" s="1781"/>
      <c r="Y27" s="1781"/>
      <c r="Z27" s="1781"/>
      <c r="AA27" s="1781"/>
      <c r="AB27" s="1781"/>
      <c r="AC27" s="1781"/>
      <c r="AD27" s="1781"/>
      <c r="AE27" s="1781"/>
      <c r="AF27" s="1781"/>
      <c r="AG27" s="1781"/>
      <c r="AH27" s="1782"/>
      <c r="AI27" s="1892" t="s">
        <v>724</v>
      </c>
      <c r="AJ27" s="1893"/>
      <c r="AK27" s="1893"/>
      <c r="AL27" s="1893"/>
      <c r="AM27" s="1893"/>
      <c r="AN27" s="1894"/>
    </row>
    <row r="28" spans="3:45" ht="34.5" hidden="1" customHeight="1">
      <c r="C28" s="409" t="str">
        <f>$C$26</f>
        <v>－</v>
      </c>
      <c r="E28" s="1891"/>
      <c r="F28" s="1794" t="s">
        <v>1177</v>
      </c>
      <c r="G28" s="1881"/>
      <c r="H28" s="1881"/>
      <c r="I28" s="1881"/>
      <c r="J28" s="1881"/>
      <c r="K28" s="1881"/>
      <c r="L28" s="1881"/>
      <c r="M28" s="1881"/>
      <c r="N28" s="1685"/>
      <c r="O28" s="1686"/>
      <c r="P28" s="1686"/>
      <c r="Q28" s="1686"/>
      <c r="R28" s="1686"/>
      <c r="S28" s="1686"/>
      <c r="T28" s="1686"/>
      <c r="U28" s="1686"/>
      <c r="V28" s="1686"/>
      <c r="W28" s="1686"/>
      <c r="X28" s="1686"/>
      <c r="Y28" s="1686"/>
      <c r="Z28" s="480"/>
      <c r="AA28" s="463" t="s">
        <v>1043</v>
      </c>
      <c r="AB28" s="463"/>
      <c r="AC28" s="463"/>
      <c r="AD28" s="463"/>
      <c r="AE28" s="463"/>
      <c r="AF28" s="463"/>
      <c r="AG28" s="463"/>
      <c r="AH28" s="464"/>
      <c r="AI28" s="1895" t="str">
        <f>IF(N28="","該当の有無を入力してください",IF(N28="該当無し","Ａ","Ｅ"))</f>
        <v>該当の有無を入力してください</v>
      </c>
      <c r="AJ28" s="1896"/>
      <c r="AK28" s="1896"/>
      <c r="AL28" s="1896"/>
      <c r="AM28" s="1896"/>
      <c r="AN28" s="1897"/>
    </row>
    <row r="29" spans="3:45" s="455" customFormat="1" ht="17.25" hidden="1" customHeight="1" thickBot="1">
      <c r="C29" s="409" t="str">
        <f>$C$26</f>
        <v>－</v>
      </c>
      <c r="E29" s="699"/>
      <c r="F29" s="699"/>
      <c r="G29" s="699"/>
      <c r="H29" s="699"/>
      <c r="I29" s="699"/>
      <c r="J29" s="699"/>
      <c r="K29" s="453"/>
      <c r="L29" s="453"/>
      <c r="M29" s="453"/>
      <c r="N29" s="453"/>
      <c r="O29" s="453"/>
      <c r="P29" s="453"/>
      <c r="Q29" s="453"/>
      <c r="R29" s="453"/>
      <c r="S29" s="453"/>
      <c r="T29" s="453"/>
      <c r="U29" s="453"/>
      <c r="V29" s="453"/>
      <c r="W29" s="453"/>
      <c r="X29" s="453"/>
      <c r="Y29" s="453"/>
      <c r="Z29" s="453"/>
      <c r="AA29" s="456"/>
      <c r="AB29" s="427"/>
      <c r="AC29" s="427"/>
      <c r="AD29" s="427"/>
      <c r="AE29" s="427"/>
      <c r="AF29" s="396"/>
      <c r="AG29" s="427"/>
      <c r="AH29" s="405"/>
      <c r="AI29" s="485"/>
      <c r="AJ29" s="485"/>
      <c r="AK29" s="485"/>
      <c r="AL29" s="485"/>
      <c r="AM29" s="456"/>
      <c r="AN29" s="456"/>
      <c r="AR29" s="461"/>
      <c r="AS29" s="497"/>
    </row>
    <row r="30" spans="3:45" ht="14.25" hidden="1" thickBot="1">
      <c r="C30" s="494" t="str">
        <f>IF(C5="－","－",IF(OR(①入力票!C10="４社ＪＶ",①入力票!C10="５社ＪＶ"),"○","－"))</f>
        <v>－</v>
      </c>
      <c r="E30" s="452" t="s">
        <v>756</v>
      </c>
      <c r="F30" s="699"/>
      <c r="G30" s="699"/>
      <c r="H30" s="699"/>
      <c r="I30" s="699"/>
      <c r="J30" s="699"/>
      <c r="K30" s="452"/>
      <c r="L30" s="452"/>
      <c r="M30" s="452"/>
      <c r="N30" s="452"/>
      <c r="O30" s="452"/>
      <c r="P30" s="452"/>
      <c r="Q30" s="452"/>
      <c r="R30" s="452"/>
      <c r="S30" s="452"/>
      <c r="T30" s="452"/>
      <c r="U30" s="452"/>
      <c r="V30" s="452"/>
      <c r="W30" s="452"/>
      <c r="X30" s="452"/>
      <c r="Y30" s="452"/>
      <c r="Z30" s="452"/>
      <c r="AA30" s="452"/>
      <c r="AB30" s="452"/>
      <c r="AC30" s="452"/>
      <c r="AD30" s="452"/>
      <c r="AE30" s="452"/>
      <c r="AF30" s="452"/>
      <c r="AG30" s="452"/>
      <c r="AH30" s="452"/>
      <c r="AI30" s="452"/>
      <c r="AJ30" s="452"/>
      <c r="AK30" s="452"/>
      <c r="AL30" s="452"/>
      <c r="AM30" s="452"/>
      <c r="AN30" s="452"/>
    </row>
    <row r="31" spans="3:45" ht="17.25" hidden="1" customHeight="1">
      <c r="C31" s="409" t="str">
        <f>$C$30</f>
        <v>－</v>
      </c>
      <c r="E31" s="1891" t="s">
        <v>316</v>
      </c>
      <c r="F31" s="1587" t="s">
        <v>866</v>
      </c>
      <c r="G31" s="1587"/>
      <c r="H31" s="1587"/>
      <c r="I31" s="1587"/>
      <c r="J31" s="1587"/>
      <c r="K31" s="1587"/>
      <c r="L31" s="1587"/>
      <c r="M31" s="1588"/>
      <c r="N31" s="1780" t="str">
        <f>IF('様式7-1'!K97="","様式7-1に入力してください！！",'様式7-1'!K97)</f>
        <v>様式7-1に入力してください！！</v>
      </c>
      <c r="O31" s="1781"/>
      <c r="P31" s="1781"/>
      <c r="Q31" s="1781"/>
      <c r="R31" s="1781"/>
      <c r="S31" s="1781"/>
      <c r="T31" s="1781"/>
      <c r="U31" s="1781"/>
      <c r="V31" s="1781"/>
      <c r="W31" s="1781"/>
      <c r="X31" s="1781"/>
      <c r="Y31" s="1781"/>
      <c r="Z31" s="1781"/>
      <c r="AA31" s="1781"/>
      <c r="AB31" s="1781"/>
      <c r="AC31" s="1781"/>
      <c r="AD31" s="1781"/>
      <c r="AE31" s="1781"/>
      <c r="AF31" s="1781"/>
      <c r="AG31" s="1781"/>
      <c r="AH31" s="1782"/>
      <c r="AI31" s="1892" t="s">
        <v>724</v>
      </c>
      <c r="AJ31" s="1893"/>
      <c r="AK31" s="1893"/>
      <c r="AL31" s="1893"/>
      <c r="AM31" s="1893"/>
      <c r="AN31" s="1894"/>
    </row>
    <row r="32" spans="3:45" ht="34.5" hidden="1" customHeight="1">
      <c r="C32" s="409" t="str">
        <f>$C$30</f>
        <v>－</v>
      </c>
      <c r="E32" s="1891"/>
      <c r="F32" s="1794" t="s">
        <v>1177</v>
      </c>
      <c r="G32" s="1881"/>
      <c r="H32" s="1881"/>
      <c r="I32" s="1881"/>
      <c r="J32" s="1881"/>
      <c r="K32" s="1881"/>
      <c r="L32" s="1881"/>
      <c r="M32" s="1881"/>
      <c r="N32" s="1685"/>
      <c r="O32" s="1686"/>
      <c r="P32" s="1686"/>
      <c r="Q32" s="1686"/>
      <c r="R32" s="1686"/>
      <c r="S32" s="1686"/>
      <c r="T32" s="1686"/>
      <c r="U32" s="1686"/>
      <c r="V32" s="1686"/>
      <c r="W32" s="1686"/>
      <c r="X32" s="1686"/>
      <c r="Y32" s="1686"/>
      <c r="Z32" s="480"/>
      <c r="AA32" s="463" t="s">
        <v>1043</v>
      </c>
      <c r="AB32" s="463"/>
      <c r="AC32" s="463"/>
      <c r="AD32" s="463"/>
      <c r="AE32" s="463"/>
      <c r="AF32" s="463"/>
      <c r="AG32" s="463"/>
      <c r="AH32" s="464"/>
      <c r="AI32" s="1895" t="str">
        <f>IF(N32="","該当の有無を入力してください",IF(N32="該当無し","Ａ","Ｅ"))</f>
        <v>該当の有無を入力してください</v>
      </c>
      <c r="AJ32" s="1896"/>
      <c r="AK32" s="1896"/>
      <c r="AL32" s="1896"/>
      <c r="AM32" s="1896"/>
      <c r="AN32" s="1897"/>
    </row>
    <row r="33" spans="3:45" s="455" customFormat="1" ht="17.25" hidden="1" customHeight="1" thickBot="1">
      <c r="C33" s="409" t="str">
        <f>$C$30</f>
        <v>－</v>
      </c>
      <c r="E33" s="699"/>
      <c r="F33" s="699"/>
      <c r="G33" s="699"/>
      <c r="H33" s="699"/>
      <c r="I33" s="699"/>
      <c r="J33" s="699"/>
      <c r="K33" s="453"/>
      <c r="L33" s="453"/>
      <c r="M33" s="453"/>
      <c r="N33" s="453"/>
      <c r="O33" s="453"/>
      <c r="P33" s="453"/>
      <c r="Q33" s="453"/>
      <c r="R33" s="453"/>
      <c r="S33" s="453"/>
      <c r="T33" s="453"/>
      <c r="U33" s="453"/>
      <c r="V33" s="453"/>
      <c r="W33" s="453"/>
      <c r="X33" s="453"/>
      <c r="Y33" s="453"/>
      <c r="Z33" s="453"/>
      <c r="AA33" s="456"/>
      <c r="AB33" s="427"/>
      <c r="AC33" s="427"/>
      <c r="AD33" s="427"/>
      <c r="AE33" s="427"/>
      <c r="AF33" s="396"/>
      <c r="AG33" s="427"/>
      <c r="AH33" s="405"/>
      <c r="AI33" s="485"/>
      <c r="AJ33" s="485"/>
      <c r="AK33" s="485"/>
      <c r="AL33" s="485"/>
      <c r="AM33" s="456"/>
      <c r="AN33" s="456"/>
      <c r="AR33" s="461"/>
      <c r="AS33" s="497"/>
    </row>
    <row r="34" spans="3:45" ht="14.25" hidden="1" thickBot="1">
      <c r="C34" s="494" t="str">
        <f>IF(C5="－","－",IF(①入力票!C10="５社ＪＶ","○","－"))</f>
        <v>－</v>
      </c>
      <c r="E34" s="452" t="s">
        <v>756</v>
      </c>
      <c r="F34" s="699"/>
      <c r="G34" s="699"/>
      <c r="H34" s="699"/>
      <c r="I34" s="699"/>
      <c r="J34" s="699"/>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52"/>
      <c r="AL34" s="452"/>
      <c r="AM34" s="452"/>
      <c r="AN34" s="452"/>
    </row>
    <row r="35" spans="3:45" ht="17.25" hidden="1" customHeight="1">
      <c r="C35" s="409" t="str">
        <f>$C$34</f>
        <v>－</v>
      </c>
      <c r="E35" s="1891" t="s">
        <v>151</v>
      </c>
      <c r="F35" s="1587" t="s">
        <v>866</v>
      </c>
      <c r="G35" s="1587"/>
      <c r="H35" s="1587"/>
      <c r="I35" s="1587"/>
      <c r="J35" s="1587"/>
      <c r="K35" s="1587"/>
      <c r="L35" s="1587"/>
      <c r="M35" s="1588"/>
      <c r="N35" s="1780" t="str">
        <f>IF('様式7-1'!K123="","様式7-1に入力してください！！",'様式7-1'!K123)</f>
        <v>様式7-1に入力してください！！</v>
      </c>
      <c r="O35" s="1781"/>
      <c r="P35" s="1781"/>
      <c r="Q35" s="1781"/>
      <c r="R35" s="1781"/>
      <c r="S35" s="1781"/>
      <c r="T35" s="1781"/>
      <c r="U35" s="1781"/>
      <c r="V35" s="1781"/>
      <c r="W35" s="1781"/>
      <c r="X35" s="1781"/>
      <c r="Y35" s="1781"/>
      <c r="Z35" s="1781"/>
      <c r="AA35" s="1781"/>
      <c r="AB35" s="1781"/>
      <c r="AC35" s="1781"/>
      <c r="AD35" s="1781"/>
      <c r="AE35" s="1781"/>
      <c r="AF35" s="1781"/>
      <c r="AG35" s="1781"/>
      <c r="AH35" s="1782"/>
      <c r="AI35" s="1892" t="s">
        <v>724</v>
      </c>
      <c r="AJ35" s="1893"/>
      <c r="AK35" s="1893"/>
      <c r="AL35" s="1893"/>
      <c r="AM35" s="1893"/>
      <c r="AN35" s="1894"/>
    </row>
    <row r="36" spans="3:45" ht="34.5" hidden="1" customHeight="1">
      <c r="C36" s="409" t="str">
        <f>$C$34</f>
        <v>－</v>
      </c>
      <c r="E36" s="1891"/>
      <c r="F36" s="1794" t="s">
        <v>1177</v>
      </c>
      <c r="G36" s="1881"/>
      <c r="H36" s="1881"/>
      <c r="I36" s="1881"/>
      <c r="J36" s="1881"/>
      <c r="K36" s="1881"/>
      <c r="L36" s="1881"/>
      <c r="M36" s="1881"/>
      <c r="N36" s="1685"/>
      <c r="O36" s="1686"/>
      <c r="P36" s="1686"/>
      <c r="Q36" s="1686"/>
      <c r="R36" s="1686"/>
      <c r="S36" s="1686"/>
      <c r="T36" s="1686"/>
      <c r="U36" s="1686"/>
      <c r="V36" s="1686"/>
      <c r="W36" s="1686"/>
      <c r="X36" s="1686"/>
      <c r="Y36" s="1686"/>
      <c r="Z36" s="480"/>
      <c r="AA36" s="463" t="s">
        <v>1043</v>
      </c>
      <c r="AB36" s="463"/>
      <c r="AC36" s="463"/>
      <c r="AD36" s="463"/>
      <c r="AE36" s="463"/>
      <c r="AF36" s="463"/>
      <c r="AG36" s="463"/>
      <c r="AH36" s="464"/>
      <c r="AI36" s="1895" t="str">
        <f>IF(N36="","該当の有無を入力してください",IF(N36="該当無し","Ａ","Ｅ"))</f>
        <v>該当の有無を入力してください</v>
      </c>
      <c r="AJ36" s="1896"/>
      <c r="AK36" s="1896"/>
      <c r="AL36" s="1896"/>
      <c r="AM36" s="1896"/>
      <c r="AN36" s="1897"/>
    </row>
    <row r="37" spans="3:45" s="455" customFormat="1" ht="17.25" hidden="1" customHeight="1">
      <c r="C37" s="409" t="str">
        <f>$C$34</f>
        <v>－</v>
      </c>
      <c r="E37" s="699"/>
      <c r="F37" s="699"/>
      <c r="G37" s="699"/>
      <c r="H37" s="699"/>
      <c r="I37" s="699"/>
      <c r="J37" s="699"/>
      <c r="K37" s="453"/>
      <c r="L37" s="453"/>
      <c r="M37" s="453"/>
      <c r="N37" s="453"/>
      <c r="O37" s="453"/>
      <c r="P37" s="453"/>
      <c r="Q37" s="453"/>
      <c r="R37" s="453"/>
      <c r="S37" s="453"/>
      <c r="T37" s="453"/>
      <c r="U37" s="453"/>
      <c r="V37" s="453"/>
      <c r="W37" s="453"/>
      <c r="X37" s="453"/>
      <c r="Y37" s="453"/>
      <c r="Z37" s="453"/>
      <c r="AA37" s="456"/>
      <c r="AB37" s="427"/>
      <c r="AC37" s="427"/>
      <c r="AD37" s="427"/>
      <c r="AE37" s="427"/>
      <c r="AF37" s="396"/>
      <c r="AG37" s="427"/>
      <c r="AH37" s="405"/>
      <c r="AI37" s="485"/>
      <c r="AJ37" s="485"/>
      <c r="AK37" s="485"/>
      <c r="AL37" s="485"/>
      <c r="AM37" s="456"/>
      <c r="AN37" s="456"/>
      <c r="AR37" s="461"/>
      <c r="AS37" s="497"/>
    </row>
    <row r="38" spans="3:45" ht="13.5">
      <c r="C38" s="409" t="str">
        <f t="shared" ref="C38:C54" si="1">$C$5</f>
        <v>○</v>
      </c>
      <c r="E38" s="699"/>
      <c r="F38" s="462" t="s">
        <v>1181</v>
      </c>
      <c r="G38" s="699"/>
      <c r="H38" s="699"/>
      <c r="I38" s="453"/>
      <c r="J38" s="453"/>
      <c r="K38" s="453"/>
      <c r="L38" s="453"/>
      <c r="M38" s="453"/>
      <c r="N38" s="453"/>
      <c r="O38" s="453"/>
      <c r="P38" s="453"/>
      <c r="Q38" s="453"/>
      <c r="R38" s="453"/>
      <c r="S38" s="453"/>
      <c r="T38" s="453"/>
      <c r="U38" s="453"/>
      <c r="V38" s="453"/>
      <c r="W38" s="453"/>
      <c r="X38" s="453"/>
      <c r="Y38" s="453"/>
      <c r="Z38" s="453"/>
      <c r="AA38" s="452"/>
      <c r="AB38" s="427"/>
      <c r="AC38" s="427"/>
      <c r="AD38" s="427"/>
      <c r="AI38" s="485"/>
      <c r="AJ38" s="485"/>
      <c r="AK38" s="485"/>
      <c r="AL38" s="485"/>
      <c r="AN38" s="452"/>
    </row>
    <row r="39" spans="3:45" ht="13.5">
      <c r="C39" s="409" t="str">
        <f t="shared" si="1"/>
        <v>○</v>
      </c>
      <c r="E39" s="699"/>
      <c r="F39" s="699"/>
      <c r="G39" s="699"/>
      <c r="H39" s="699"/>
      <c r="I39" s="453"/>
      <c r="J39" s="453"/>
      <c r="K39" s="453"/>
      <c r="L39" s="453"/>
      <c r="M39" s="453"/>
      <c r="N39" s="453"/>
      <c r="O39" s="453"/>
      <c r="P39" s="453"/>
      <c r="Q39" s="453"/>
      <c r="R39" s="453"/>
      <c r="S39" s="453"/>
      <c r="T39" s="453"/>
      <c r="U39" s="453"/>
      <c r="AB39" s="427"/>
      <c r="AC39" s="427"/>
      <c r="AD39" s="427"/>
      <c r="AG39" s="427"/>
      <c r="AI39" s="452"/>
      <c r="AJ39" s="452"/>
      <c r="AK39" s="452"/>
      <c r="AL39" s="452"/>
      <c r="AM39" s="452"/>
      <c r="AN39" s="452"/>
    </row>
    <row r="40" spans="3:45" ht="13.5">
      <c r="C40" s="409" t="str">
        <f t="shared" si="1"/>
        <v>○</v>
      </c>
      <c r="E40" s="699"/>
      <c r="F40" s="699"/>
      <c r="G40" s="699"/>
      <c r="H40" s="699"/>
      <c r="I40" s="453"/>
      <c r="J40" s="453"/>
      <c r="K40" s="453"/>
      <c r="L40" s="453"/>
      <c r="M40" s="453"/>
      <c r="N40" s="453"/>
      <c r="O40" s="453"/>
      <c r="P40" s="453"/>
      <c r="Q40" s="453"/>
      <c r="R40" s="453"/>
      <c r="S40" s="453"/>
      <c r="T40" s="453"/>
      <c r="U40" s="453"/>
      <c r="V40" s="453"/>
      <c r="W40" s="453"/>
      <c r="X40" s="453"/>
      <c r="Y40" s="453"/>
      <c r="Z40" s="453"/>
      <c r="AA40" s="452"/>
      <c r="AB40" s="427"/>
      <c r="AC40" s="427"/>
      <c r="AD40" s="427"/>
      <c r="AF40" s="427"/>
      <c r="AG40" s="427"/>
      <c r="AI40" s="452"/>
      <c r="AJ40" s="452"/>
      <c r="AK40" s="452"/>
      <c r="AL40" s="452"/>
      <c r="AM40" s="452"/>
      <c r="AN40" s="452"/>
    </row>
    <row r="41" spans="3:45" ht="13.5">
      <c r="C41" s="409" t="str">
        <f t="shared" si="1"/>
        <v>○</v>
      </c>
      <c r="E41" s="699"/>
      <c r="F41" s="699"/>
      <c r="G41" s="699"/>
      <c r="H41" s="699"/>
      <c r="I41" s="453"/>
      <c r="J41" s="453"/>
      <c r="K41" s="453"/>
      <c r="L41" s="453"/>
      <c r="M41" s="453"/>
      <c r="N41" s="453"/>
      <c r="O41" s="453"/>
      <c r="P41" s="453"/>
      <c r="Q41" s="453"/>
      <c r="R41" s="453"/>
      <c r="S41" s="453"/>
      <c r="T41" s="453"/>
      <c r="U41" s="453"/>
      <c r="V41" s="453"/>
      <c r="W41" s="453"/>
      <c r="X41" s="453"/>
      <c r="Y41" s="453"/>
      <c r="Z41" s="453"/>
      <c r="AA41" s="452"/>
      <c r="AB41" s="427"/>
      <c r="AC41" s="427"/>
      <c r="AD41" s="427"/>
      <c r="AF41" s="427"/>
      <c r="AG41" s="427"/>
      <c r="AI41" s="452"/>
      <c r="AJ41" s="452"/>
      <c r="AK41" s="452"/>
      <c r="AL41" s="452"/>
      <c r="AM41" s="452"/>
      <c r="AN41" s="452"/>
    </row>
    <row r="42" spans="3:45" ht="13.5">
      <c r="C42" s="409" t="str">
        <f t="shared" si="1"/>
        <v>○</v>
      </c>
      <c r="M42"/>
    </row>
    <row r="43" spans="3:45" ht="13.5">
      <c r="C43" s="409" t="str">
        <f t="shared" si="1"/>
        <v>○</v>
      </c>
    </row>
    <row r="44" spans="3:45" ht="13.5">
      <c r="C44" s="409" t="str">
        <f t="shared" si="1"/>
        <v>○</v>
      </c>
    </row>
    <row r="45" spans="3:45" ht="13.5">
      <c r="C45" s="409" t="str">
        <f t="shared" si="1"/>
        <v>○</v>
      </c>
    </row>
    <row r="46" spans="3:45" ht="13.5">
      <c r="C46" s="409" t="str">
        <f t="shared" si="1"/>
        <v>○</v>
      </c>
    </row>
    <row r="47" spans="3:45" ht="13.5">
      <c r="C47" s="409" t="str">
        <f t="shared" si="1"/>
        <v>○</v>
      </c>
    </row>
    <row r="48" spans="3:45" ht="13.5">
      <c r="C48" s="409" t="str">
        <f t="shared" si="1"/>
        <v>○</v>
      </c>
    </row>
    <row r="49" spans="3:3" ht="13.5">
      <c r="C49" s="409" t="str">
        <f t="shared" si="1"/>
        <v>○</v>
      </c>
    </row>
    <row r="50" spans="3:3" ht="13.5">
      <c r="C50" s="409" t="str">
        <f t="shared" si="1"/>
        <v>○</v>
      </c>
    </row>
    <row r="51" spans="3:3" ht="13.5">
      <c r="C51" s="409" t="str">
        <f t="shared" si="1"/>
        <v>○</v>
      </c>
    </row>
    <row r="52" spans="3:3" ht="13.5">
      <c r="C52" s="409" t="str">
        <f t="shared" si="1"/>
        <v>○</v>
      </c>
    </row>
    <row r="53" spans="3:3" ht="13.5">
      <c r="C53" s="409" t="str">
        <f t="shared" si="1"/>
        <v>○</v>
      </c>
    </row>
    <row r="54" spans="3:3" ht="13.5">
      <c r="C54" s="409" t="str">
        <f t="shared" si="1"/>
        <v>○</v>
      </c>
    </row>
  </sheetData>
  <sheetProtection algorithmName="SHA-512" hashValue="2DvjVInrKiiPSdW+gfbkkYs6F7Dh/szKqwh0fwd/cZneqoCZ4Am7A90w83Tsc6hbjIUvnORzVbGB/vVQl0YJHw==" saltValue="MtuIKI0Jmm5vr3uSHcepkA==" spinCount="100000" sheet="1" objects="1" scenarios="1"/>
  <autoFilter ref="C3:C54" xr:uid="{00000000-0009-0000-0000-000014000000}">
    <filterColumn colId="0">
      <filters>
        <filter val="○"/>
      </filters>
    </filterColumn>
  </autoFilter>
  <mergeCells count="50">
    <mergeCell ref="E35:E36"/>
    <mergeCell ref="F35:M35"/>
    <mergeCell ref="N35:AH35"/>
    <mergeCell ref="AI35:AN35"/>
    <mergeCell ref="F36:M36"/>
    <mergeCell ref="N36:Y36"/>
    <mergeCell ref="AI36:AN36"/>
    <mergeCell ref="E31:E32"/>
    <mergeCell ref="F31:M31"/>
    <mergeCell ref="N31:AH31"/>
    <mergeCell ref="AI31:AN31"/>
    <mergeCell ref="F32:M32"/>
    <mergeCell ref="N32:Y32"/>
    <mergeCell ref="AI32:AN32"/>
    <mergeCell ref="E27:E28"/>
    <mergeCell ref="F27:M27"/>
    <mergeCell ref="N27:AH27"/>
    <mergeCell ref="AI27:AN27"/>
    <mergeCell ref="F28:M28"/>
    <mergeCell ref="N28:Y28"/>
    <mergeCell ref="AI28:AN28"/>
    <mergeCell ref="E23:E24"/>
    <mergeCell ref="F23:M23"/>
    <mergeCell ref="N23:AH23"/>
    <mergeCell ref="AI23:AN23"/>
    <mergeCell ref="F24:M24"/>
    <mergeCell ref="N24:Y24"/>
    <mergeCell ref="AI24:AN24"/>
    <mergeCell ref="E19:E20"/>
    <mergeCell ref="F19:M19"/>
    <mergeCell ref="N19:AH19"/>
    <mergeCell ref="AI19:AN19"/>
    <mergeCell ref="F20:M20"/>
    <mergeCell ref="N20:Y20"/>
    <mergeCell ref="AI20:AN20"/>
    <mergeCell ref="F15:J15"/>
    <mergeCell ref="L15:M15"/>
    <mergeCell ref="O15:P15"/>
    <mergeCell ref="R15:S15"/>
    <mergeCell ref="F16:J16"/>
    <mergeCell ref="K16:AN16"/>
    <mergeCell ref="T15:AN15"/>
    <mergeCell ref="E13:AN14"/>
    <mergeCell ref="E10:J11"/>
    <mergeCell ref="K10:AN11"/>
    <mergeCell ref="D4:AO4"/>
    <mergeCell ref="Z6:AJ6"/>
    <mergeCell ref="AK6:AN6"/>
    <mergeCell ref="E8:J9"/>
    <mergeCell ref="K8:AN9"/>
  </mergeCells>
  <phoneticPr fontId="105"/>
  <conditionalFormatting sqref="D22:AO23 D25:AO25 D24:E24 Z24:AH24 AO24">
    <cfRule type="expression" dxfId="1" priority="2" stopIfTrue="1">
      <formula>$AS$8="単体"</formula>
    </cfRule>
  </conditionalFormatting>
  <conditionalFormatting sqref="D26:AO27 D29:AO29 D28:E28 Z28:AH28 AO28">
    <cfRule type="expression" dxfId="0" priority="1" stopIfTrue="1">
      <formula>$AS$9="２社ＪＶ"</formula>
    </cfRule>
  </conditionalFormatting>
  <dataValidations count="2">
    <dataValidation imeMode="on" allowBlank="1" showInputMessage="1" showErrorMessage="1" sqref="N19:AH19 N23:AH23 N27:AH27 N31:AH31 N35:AH35" xr:uid="{00000000-0002-0000-1400-000000000000}"/>
    <dataValidation type="list" allowBlank="1" showInputMessage="1" showErrorMessage="1" sqref="N20:Y20 N24:Y24 N28:Y28 N32:Y32 N36:Y36" xr:uid="{00000000-0002-0000-1400-000001000000}">
      <formula1>"該当有り,該当無し"</formula1>
    </dataValidation>
  </dataValidations>
  <pageMargins left="0.70866141732283472" right="0.70866141732283472" top="0.74803149606299213" bottom="0.74803149606299213" header="0.31496062992125984" footer="0.31496062992125984"/>
  <pageSetup paperSize="9" scale="96" fitToHeight="0"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filterMode="1">
    <tabColor indexed="43"/>
  </sheetPr>
  <dimension ref="A2:BF95"/>
  <sheetViews>
    <sheetView showGridLines="0" view="pageBreakPreview" zoomScale="85" zoomScaleNormal="85" zoomScaleSheetLayoutView="85" workbookViewId="0"/>
  </sheetViews>
  <sheetFormatPr defaultColWidth="3.5" defaultRowHeight="18.75" customHeight="1" outlineLevelCol="1"/>
  <cols>
    <col min="1" max="4" width="3.5" style="205" customWidth="1" outlineLevel="1"/>
    <col min="5" max="5" width="3" style="192" customWidth="1"/>
    <col min="6" max="25" width="2.5" style="192" customWidth="1"/>
    <col min="26" max="44" width="3.25" style="192" customWidth="1"/>
    <col min="45" max="46" width="2.5" style="192" customWidth="1"/>
    <col min="47" max="47" width="1.125" style="192" customWidth="1"/>
    <col min="48" max="48" width="3.5" style="205"/>
    <col min="49" max="49" width="3.5" style="205" customWidth="1" outlineLevel="1"/>
    <col min="50" max="50" width="5.625" style="205" customWidth="1" outlineLevel="1"/>
    <col min="51" max="51" width="7.5" style="205" customWidth="1" outlineLevel="1"/>
    <col min="52" max="52" width="7.375" style="205" customWidth="1" outlineLevel="1"/>
    <col min="53" max="58" width="3.5" style="205" customWidth="1" outlineLevel="1"/>
    <col min="59" max="16384" width="3.5" style="205"/>
  </cols>
  <sheetData>
    <row r="2" spans="3:55" ht="18.75" customHeight="1">
      <c r="C2" s="205" t="s">
        <v>667</v>
      </c>
    </row>
    <row r="3" spans="3:55" ht="18.75" customHeight="1">
      <c r="C3" s="205" t="s">
        <v>961</v>
      </c>
      <c r="E3" s="2178" t="str">
        <f>IF(C4="－","対象外","対象")</f>
        <v>対象</v>
      </c>
      <c r="F3" s="2178"/>
      <c r="G3" s="2178"/>
      <c r="H3" s="2178"/>
      <c r="I3" s="2178"/>
      <c r="J3" s="2178"/>
      <c r="K3" s="2178"/>
      <c r="L3" s="2178"/>
      <c r="M3" s="2178"/>
      <c r="N3" s="2178"/>
      <c r="O3" s="2178"/>
      <c r="P3" s="2178"/>
      <c r="Q3" s="2178"/>
      <c r="R3" s="2178"/>
      <c r="S3" s="2178"/>
      <c r="T3" s="2178"/>
      <c r="U3" s="2178"/>
      <c r="V3" s="2178"/>
      <c r="W3" s="2178"/>
      <c r="X3" s="2178"/>
      <c r="Y3" s="2178"/>
      <c r="Z3" s="2178"/>
      <c r="AA3" s="2178"/>
      <c r="AB3" s="2178"/>
      <c r="AC3" s="2178"/>
      <c r="AD3" s="2178"/>
      <c r="AE3" s="2178"/>
      <c r="AF3" s="2178"/>
      <c r="AG3" s="2178"/>
      <c r="AH3" s="2178"/>
      <c r="AI3" s="2178"/>
      <c r="AJ3" s="2178"/>
      <c r="AK3" s="2178"/>
      <c r="AL3" s="2178"/>
      <c r="AM3" s="2178"/>
      <c r="AN3" s="2178"/>
      <c r="AO3" s="2178"/>
      <c r="AP3" s="2178"/>
      <c r="AQ3" s="2178"/>
      <c r="AR3" s="2178"/>
      <c r="AS3" s="2178"/>
      <c r="AT3" s="2178"/>
    </row>
    <row r="4" spans="3:55" ht="18.75" customHeight="1">
      <c r="C4" s="205" t="s">
        <v>71</v>
      </c>
      <c r="E4" s="194" t="s">
        <v>962</v>
      </c>
      <c r="F4" s="193"/>
      <c r="G4" s="193"/>
      <c r="H4" s="193"/>
      <c r="I4" s="193"/>
      <c r="J4" s="193"/>
      <c r="K4" s="193"/>
      <c r="L4" s="193"/>
      <c r="M4" s="193"/>
      <c r="N4" s="193"/>
      <c r="O4" s="193"/>
      <c r="P4" s="193"/>
      <c r="Q4" s="193"/>
      <c r="R4" s="193"/>
      <c r="S4" s="193"/>
      <c r="T4" s="193"/>
      <c r="U4" s="193"/>
      <c r="V4" s="193"/>
      <c r="W4" s="193"/>
      <c r="X4" s="193"/>
      <c r="Y4" s="193"/>
      <c r="Z4" s="193"/>
      <c r="AA4" s="195"/>
      <c r="AB4" s="196" t="s">
        <v>469</v>
      </c>
      <c r="AC4" s="197"/>
      <c r="AD4" s="197"/>
      <c r="AE4" s="197"/>
      <c r="AF4" s="197"/>
      <c r="AG4" s="197"/>
      <c r="AH4" s="197"/>
      <c r="AI4" s="197"/>
      <c r="AJ4" s="197"/>
      <c r="AK4" s="197"/>
      <c r="AL4" s="197"/>
      <c r="AM4" s="197"/>
      <c r="AN4" s="197"/>
      <c r="AO4" s="197"/>
      <c r="AP4" s="197"/>
      <c r="AQ4" s="197"/>
      <c r="AR4" s="197"/>
      <c r="AS4" s="197"/>
      <c r="AT4" s="774" t="s">
        <v>963</v>
      </c>
      <c r="AU4" s="195"/>
    </row>
    <row r="5" spans="3:55" ht="18.75" customHeight="1">
      <c r="C5" s="205" t="str">
        <f>C$4</f>
        <v>○</v>
      </c>
      <c r="E5" s="198"/>
      <c r="F5" s="198"/>
      <c r="G5" s="198"/>
      <c r="H5" s="198"/>
      <c r="I5" s="198"/>
      <c r="J5" s="198"/>
      <c r="K5" s="198"/>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X5" s="204" t="s">
        <v>926</v>
      </c>
      <c r="AY5" s="204">
        <f>様式1!U66</f>
        <v>0</v>
      </c>
    </row>
    <row r="6" spans="3:55" ht="18.75" customHeight="1">
      <c r="C6" s="205" t="str">
        <f t="shared" ref="C6:C13" si="0">C$4</f>
        <v>○</v>
      </c>
      <c r="F6" s="2179" t="s">
        <v>471</v>
      </c>
      <c r="G6" s="2179"/>
      <c r="H6" s="2179"/>
      <c r="I6" s="2179"/>
      <c r="J6" s="2179"/>
      <c r="K6" s="2179"/>
      <c r="L6" s="2180" t="str">
        <f>①入力票!C6</f>
        <v>別府系送水管布設工事（その１）</v>
      </c>
      <c r="M6" s="2180"/>
      <c r="N6" s="2180"/>
      <c r="O6" s="2180"/>
      <c r="P6" s="2180"/>
      <c r="Q6" s="2180"/>
      <c r="R6" s="2180"/>
      <c r="S6" s="2180"/>
      <c r="T6" s="2180"/>
      <c r="U6" s="2180"/>
      <c r="V6" s="2180"/>
      <c r="W6" s="2180"/>
      <c r="X6" s="2180"/>
      <c r="Y6" s="2180"/>
      <c r="Z6" s="2180"/>
      <c r="AA6" s="2180"/>
      <c r="AB6" s="2180"/>
      <c r="AC6" s="2180"/>
      <c r="AD6" s="2180"/>
      <c r="AE6" s="2180"/>
      <c r="AF6" s="2180"/>
      <c r="AG6" s="2180"/>
      <c r="AH6" s="2180"/>
      <c r="AI6" s="2180"/>
      <c r="AJ6" s="2180"/>
      <c r="AK6" s="2180"/>
      <c r="AL6" s="2180"/>
      <c r="AM6" s="2180"/>
      <c r="AN6" s="2180"/>
      <c r="AO6" s="2180"/>
      <c r="AP6" s="2180"/>
      <c r="AQ6" s="2180"/>
      <c r="AR6" s="2180"/>
      <c r="AS6" s="2180"/>
      <c r="AT6" s="2180"/>
      <c r="AX6" s="204" t="s">
        <v>927</v>
      </c>
      <c r="AY6" s="204">
        <f>様式1!U67</f>
        <v>0</v>
      </c>
    </row>
    <row r="7" spans="3:55" ht="9" customHeight="1">
      <c r="C7" s="205" t="str">
        <f t="shared" si="0"/>
        <v>○</v>
      </c>
      <c r="E7" s="215"/>
      <c r="F7" s="215"/>
      <c r="G7" s="215"/>
      <c r="H7" s="215"/>
      <c r="I7" s="215"/>
      <c r="J7" s="215"/>
      <c r="K7" s="215"/>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row>
    <row r="8" spans="3:55" ht="18.75" customHeight="1">
      <c r="C8" s="205" t="str">
        <f t="shared" si="0"/>
        <v>○</v>
      </c>
      <c r="F8" s="2179" t="s">
        <v>85</v>
      </c>
      <c r="G8" s="2179"/>
      <c r="H8" s="2179"/>
      <c r="I8" s="2179"/>
      <c r="J8" s="2179"/>
      <c r="K8" s="2179"/>
      <c r="L8" s="2180" t="str">
        <f>①入力票!C15</f>
        <v>標準型</v>
      </c>
      <c r="M8" s="2180"/>
      <c r="N8" s="2180"/>
      <c r="O8" s="2180"/>
      <c r="P8" s="2180"/>
      <c r="Q8" s="2180"/>
      <c r="R8" s="2180"/>
      <c r="S8" s="2180"/>
      <c r="T8" s="2180"/>
      <c r="U8" s="2180"/>
      <c r="V8" s="2180"/>
      <c r="W8" s="2180"/>
      <c r="X8" s="2180"/>
      <c r="Z8" s="2179" t="s">
        <v>1030</v>
      </c>
      <c r="AA8" s="2179"/>
      <c r="AB8" s="2179"/>
      <c r="AC8" s="2179"/>
      <c r="AD8" s="2179"/>
      <c r="AE8" s="2181" t="str">
        <f>IF(①入力票!C10="単体","単体","ＪＶの場合，構成員数：")</f>
        <v>単体</v>
      </c>
      <c r="AF8" s="2181"/>
      <c r="AG8" s="2181"/>
      <c r="AH8" s="2181"/>
      <c r="AI8" s="2181"/>
      <c r="AJ8" s="2181"/>
      <c r="AK8" s="2181"/>
      <c r="AL8" s="2181"/>
      <c r="AM8" s="2182" t="str">
        <f>IF(①入力票!C10="単体","",IF(①入力票!C10="単体または２社ＪＶ","２社ＪＶ",①入力票!C10))</f>
        <v/>
      </c>
      <c r="AN8" s="2182"/>
      <c r="AO8" s="2182"/>
      <c r="AP8" s="2182"/>
      <c r="AQ8" s="2182"/>
      <c r="AR8" s="2182"/>
      <c r="AS8" s="2182"/>
      <c r="AT8" s="2182"/>
    </row>
    <row r="9" spans="3:55" ht="9" customHeight="1">
      <c r="C9" s="205" t="str">
        <f t="shared" si="0"/>
        <v>○</v>
      </c>
      <c r="E9" s="215"/>
      <c r="F9" s="215"/>
      <c r="G9" s="215"/>
      <c r="H9" s="215"/>
      <c r="I9" s="215"/>
      <c r="J9" s="215"/>
      <c r="K9" s="215"/>
      <c r="L9" s="203"/>
      <c r="M9" s="203"/>
      <c r="N9" s="203"/>
      <c r="O9" s="203"/>
      <c r="P9" s="203"/>
      <c r="Q9" s="203"/>
      <c r="R9" s="203"/>
      <c r="S9" s="203"/>
      <c r="T9" s="203"/>
      <c r="U9" s="203"/>
      <c r="V9" s="203"/>
      <c r="W9" s="203"/>
      <c r="X9" s="203"/>
      <c r="Y9" s="200"/>
      <c r="Z9" s="200"/>
      <c r="AA9" s="200"/>
      <c r="AB9" s="200"/>
      <c r="AC9" s="200"/>
      <c r="AD9" s="200"/>
      <c r="AE9" s="210"/>
      <c r="AF9" s="210"/>
      <c r="AG9" s="203"/>
      <c r="AH9" s="203"/>
      <c r="AI9" s="203"/>
      <c r="AJ9" s="203"/>
      <c r="AK9" s="203"/>
      <c r="AL9" s="210"/>
      <c r="AM9" s="210"/>
      <c r="AN9" s="210"/>
      <c r="AO9" s="210"/>
      <c r="AP9" s="210"/>
      <c r="AQ9" s="210"/>
      <c r="AR9" s="210"/>
      <c r="AS9" s="210"/>
      <c r="AT9" s="210"/>
    </row>
    <row r="10" spans="3:55" ht="18.75" customHeight="1">
      <c r="C10" s="205" t="str">
        <f t="shared" si="0"/>
        <v>○</v>
      </c>
      <c r="F10" s="2179" t="s">
        <v>964</v>
      </c>
      <c r="G10" s="2179"/>
      <c r="H10" s="2179"/>
      <c r="I10" s="2179"/>
      <c r="J10" s="2179"/>
      <c r="K10" s="2179"/>
      <c r="L10" s="2183" t="str">
        <f>IF(様式1!U65="","様式１へ入力！",様式1!U65)</f>
        <v>様式１へ入力！</v>
      </c>
      <c r="M10" s="2183"/>
      <c r="N10" s="2183"/>
      <c r="O10" s="2183"/>
      <c r="P10" s="2183"/>
      <c r="Q10" s="2183"/>
      <c r="R10" s="2183"/>
      <c r="S10" s="2183"/>
      <c r="T10" s="2183"/>
      <c r="U10" s="2183"/>
      <c r="V10" s="2183"/>
      <c r="W10" s="2183"/>
      <c r="X10" s="2183"/>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row>
    <row r="11" spans="3:55" ht="9" customHeight="1">
      <c r="C11" s="205" t="str">
        <f t="shared" si="0"/>
        <v>○</v>
      </c>
      <c r="E11" s="200"/>
      <c r="F11" s="200"/>
      <c r="G11" s="200"/>
      <c r="H11" s="200"/>
      <c r="I11" s="200"/>
      <c r="J11" s="200"/>
      <c r="K11" s="200"/>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row>
    <row r="12" spans="3:55" ht="18.75" customHeight="1">
      <c r="C12" s="205" t="str">
        <f t="shared" si="0"/>
        <v>○</v>
      </c>
      <c r="E12" s="200"/>
      <c r="F12" s="200"/>
      <c r="G12" s="200"/>
      <c r="H12" s="200"/>
      <c r="I12" s="200"/>
      <c r="J12" s="200"/>
      <c r="K12" s="200"/>
      <c r="L12" s="201"/>
      <c r="M12" s="201"/>
      <c r="N12" s="201"/>
      <c r="O12" s="201"/>
      <c r="P12" s="201"/>
      <c r="Q12" s="201"/>
      <c r="R12" s="201"/>
      <c r="S12" s="201"/>
      <c r="T12" s="201"/>
      <c r="U12" s="201"/>
      <c r="V12" s="201"/>
      <c r="W12" s="201"/>
      <c r="X12" s="201"/>
      <c r="Y12" s="201"/>
      <c r="Z12" s="2184" t="s">
        <v>965</v>
      </c>
      <c r="AA12" s="2185"/>
      <c r="AB12" s="2185"/>
      <c r="AC12" s="2185"/>
      <c r="AD12" s="2185"/>
      <c r="AE12" s="2185"/>
      <c r="AF12" s="2185"/>
      <c r="AG12" s="2185"/>
      <c r="AH12" s="2185"/>
      <c r="AI12" s="2185"/>
      <c r="AJ12" s="2185"/>
      <c r="AK12" s="2185"/>
      <c r="AL12" s="2185"/>
      <c r="AM12" s="2185"/>
      <c r="AN12" s="2186"/>
      <c r="AO12" s="207"/>
      <c r="AP12" s="207"/>
      <c r="AQ12" s="207"/>
      <c r="AR12" s="207"/>
      <c r="AS12" s="201"/>
      <c r="AT12" s="201"/>
    </row>
    <row r="13" spans="3:55" ht="18.75" customHeight="1" thickBot="1">
      <c r="C13" s="205" t="str">
        <f t="shared" si="0"/>
        <v>○</v>
      </c>
      <c r="E13" s="200"/>
      <c r="F13" s="2163" t="s">
        <v>479</v>
      </c>
      <c r="G13" s="2164"/>
      <c r="H13" s="2164"/>
      <c r="I13" s="2164"/>
      <c r="J13" s="2164"/>
      <c r="K13" s="2164"/>
      <c r="L13" s="2164"/>
      <c r="M13" s="2164"/>
      <c r="N13" s="2164"/>
      <c r="O13" s="2164"/>
      <c r="P13" s="2164"/>
      <c r="Q13" s="2164"/>
      <c r="R13" s="2164"/>
      <c r="S13" s="2165"/>
      <c r="T13" s="2163" t="s">
        <v>88</v>
      </c>
      <c r="U13" s="2164"/>
      <c r="V13" s="2165"/>
      <c r="W13" s="2163" t="s">
        <v>87</v>
      </c>
      <c r="X13" s="2164"/>
      <c r="Y13" s="2165"/>
      <c r="Z13" s="2148" t="s">
        <v>966</v>
      </c>
      <c r="AA13" s="2149"/>
      <c r="AB13" s="2149"/>
      <c r="AC13" s="2149"/>
      <c r="AD13" s="2149"/>
      <c r="AE13" s="2149"/>
      <c r="AF13" s="2149"/>
      <c r="AG13" s="2149"/>
      <c r="AH13" s="2149"/>
      <c r="AI13" s="2150"/>
      <c r="AJ13" s="2148" t="s">
        <v>724</v>
      </c>
      <c r="AK13" s="2150"/>
      <c r="AL13" s="2148" t="s">
        <v>967</v>
      </c>
      <c r="AM13" s="2149"/>
      <c r="AN13" s="2150"/>
      <c r="AO13" s="2148" t="s">
        <v>1342</v>
      </c>
      <c r="AP13" s="2149"/>
      <c r="AQ13" s="2149"/>
      <c r="AR13" s="2150"/>
      <c r="AS13" s="201"/>
      <c r="AT13" s="201"/>
      <c r="AX13" s="265" t="s">
        <v>167</v>
      </c>
      <c r="AY13" s="265" t="s">
        <v>168</v>
      </c>
      <c r="AZ13" s="265" t="s">
        <v>87</v>
      </c>
      <c r="BA13" s="267"/>
      <c r="BB13" s="267"/>
      <c r="BC13" s="267"/>
    </row>
    <row r="14" spans="3:55" ht="18.75" hidden="1" customHeight="1" thickBot="1">
      <c r="C14" s="260" t="str">
        <f>IF(OR(①入力票!C15="WTO型",①入力票!C15="技術提案型"),"○","－")</f>
        <v>－</v>
      </c>
      <c r="E14" s="202"/>
      <c r="F14" s="2048" t="s">
        <v>52</v>
      </c>
      <c r="G14" s="2051"/>
      <c r="H14" s="217"/>
      <c r="I14" s="218" t="s">
        <v>1005</v>
      </c>
      <c r="J14" s="219"/>
      <c r="K14" s="219"/>
      <c r="L14" s="220" t="s">
        <v>1006</v>
      </c>
      <c r="M14" s="2160" t="s">
        <v>53</v>
      </c>
      <c r="N14" s="2161"/>
      <c r="O14" s="2161"/>
      <c r="P14" s="2161"/>
      <c r="Q14" s="2161"/>
      <c r="R14" s="2161"/>
      <c r="S14" s="2162"/>
      <c r="T14" s="2163" t="s">
        <v>1011</v>
      </c>
      <c r="U14" s="2164"/>
      <c r="V14" s="2165"/>
      <c r="W14" s="2166">
        <f>IF(OR(①入力票!C15="Ⅱ型",①入力票!C15="Ⅲ型"),"0",IF(①入力票!C15="技術提案型",10,15))</f>
        <v>15</v>
      </c>
      <c r="X14" s="2167"/>
      <c r="Y14" s="2168"/>
      <c r="Z14" s="2175" t="s">
        <v>968</v>
      </c>
      <c r="AA14" s="2176"/>
      <c r="AB14" s="2176"/>
      <c r="AC14" s="2176"/>
      <c r="AD14" s="2176"/>
      <c r="AE14" s="2176"/>
      <c r="AF14" s="2176"/>
      <c r="AG14" s="2176"/>
      <c r="AH14" s="2176"/>
      <c r="AI14" s="2177"/>
      <c r="AJ14" s="2175" t="s">
        <v>968</v>
      </c>
      <c r="AK14" s="2177"/>
      <c r="AL14" s="2175" t="s">
        <v>968</v>
      </c>
      <c r="AM14" s="2176"/>
      <c r="AN14" s="2177"/>
      <c r="AO14" s="2148"/>
      <c r="AP14" s="2149"/>
      <c r="AQ14" s="2149"/>
      <c r="AR14" s="2150"/>
      <c r="AS14" s="221"/>
      <c r="AT14" s="201"/>
      <c r="AX14" s="265">
        <f>IF(C14="○",1,0)</f>
        <v>0</v>
      </c>
      <c r="AY14" s="265">
        <f>AX14</f>
        <v>0</v>
      </c>
      <c r="AZ14" s="265">
        <f>AX14*W14</f>
        <v>0</v>
      </c>
      <c r="BA14" s="267"/>
      <c r="BB14" s="265">
        <v>1</v>
      </c>
      <c r="BC14" s="265" t="s">
        <v>104</v>
      </c>
    </row>
    <row r="15" spans="3:55" ht="18.75" hidden="1" customHeight="1" thickBot="1">
      <c r="C15" s="260" t="str">
        <f>IF(OR(①入力票!D20=2,①入力票!D20=3,①入力票!D20=4),"○","－")</f>
        <v>－</v>
      </c>
      <c r="E15" s="202"/>
      <c r="F15" s="2049"/>
      <c r="G15" s="2052"/>
      <c r="H15" s="222"/>
      <c r="I15" s="218" t="s">
        <v>1005</v>
      </c>
      <c r="J15" s="219"/>
      <c r="K15" s="219"/>
      <c r="L15" s="220" t="s">
        <v>1007</v>
      </c>
      <c r="M15" s="2160" t="s">
        <v>53</v>
      </c>
      <c r="N15" s="2161"/>
      <c r="O15" s="2161"/>
      <c r="P15" s="2161"/>
      <c r="Q15" s="2161"/>
      <c r="R15" s="2161"/>
      <c r="S15" s="2162"/>
      <c r="T15" s="2163" t="s">
        <v>1012</v>
      </c>
      <c r="U15" s="2164"/>
      <c r="V15" s="2165"/>
      <c r="W15" s="2166">
        <f>IF(OR(①入力票!C15="Ⅱ型",①入力票!C15="Ⅲ型"),"0",IF(①入力票!C15="技術提案型",10,15))</f>
        <v>15</v>
      </c>
      <c r="X15" s="2167"/>
      <c r="Y15" s="2168"/>
      <c r="Z15" s="2175" t="s">
        <v>968</v>
      </c>
      <c r="AA15" s="2176"/>
      <c r="AB15" s="2176"/>
      <c r="AC15" s="2176"/>
      <c r="AD15" s="2176"/>
      <c r="AE15" s="2176"/>
      <c r="AF15" s="2176"/>
      <c r="AG15" s="2176"/>
      <c r="AH15" s="2176"/>
      <c r="AI15" s="2177"/>
      <c r="AJ15" s="2175" t="s">
        <v>968</v>
      </c>
      <c r="AK15" s="2177"/>
      <c r="AL15" s="2175" t="s">
        <v>968</v>
      </c>
      <c r="AM15" s="2176"/>
      <c r="AN15" s="2177"/>
      <c r="AO15" s="2148"/>
      <c r="AP15" s="2149"/>
      <c r="AQ15" s="2149"/>
      <c r="AR15" s="2150"/>
      <c r="AS15" s="223"/>
      <c r="AT15" s="208"/>
      <c r="AX15" s="265">
        <f t="shared" ref="AX15:AX20" si="1">IF(C15="○",1,0)</f>
        <v>0</v>
      </c>
      <c r="AY15" s="265">
        <f>AY14+AX15</f>
        <v>0</v>
      </c>
      <c r="AZ15" s="265">
        <f>AX15*W15</f>
        <v>0</v>
      </c>
      <c r="BA15" s="267"/>
      <c r="BB15" s="265">
        <v>2</v>
      </c>
      <c r="BC15" s="265" t="s">
        <v>105</v>
      </c>
    </row>
    <row r="16" spans="3:55" ht="18.75" hidden="1" customHeight="1" thickBot="1">
      <c r="C16" s="260" t="str">
        <f>IF(OR(①入力票!D20=3,①入力票!D20=4),"○","－")</f>
        <v>－</v>
      </c>
      <c r="E16" s="200"/>
      <c r="F16" s="2049"/>
      <c r="G16" s="2052"/>
      <c r="H16" s="224"/>
      <c r="I16" s="218" t="s">
        <v>1005</v>
      </c>
      <c r="J16" s="219"/>
      <c r="K16" s="219"/>
      <c r="L16" s="220" t="s">
        <v>1008</v>
      </c>
      <c r="M16" s="2160" t="s">
        <v>53</v>
      </c>
      <c r="N16" s="2161"/>
      <c r="O16" s="2161"/>
      <c r="P16" s="2161"/>
      <c r="Q16" s="2161"/>
      <c r="R16" s="2161"/>
      <c r="S16" s="2162"/>
      <c r="T16" s="2163" t="s">
        <v>1013</v>
      </c>
      <c r="U16" s="2164"/>
      <c r="V16" s="2165"/>
      <c r="W16" s="2166">
        <f>IF(OR(①入力票!C15="Ⅱ型",①入力票!C15="Ⅲ型"),"0",IF(①入力票!C15="技術提案型",10,15))</f>
        <v>15</v>
      </c>
      <c r="X16" s="2167"/>
      <c r="Y16" s="2168"/>
      <c r="Z16" s="2175" t="s">
        <v>968</v>
      </c>
      <c r="AA16" s="2176"/>
      <c r="AB16" s="2176"/>
      <c r="AC16" s="2176"/>
      <c r="AD16" s="2176"/>
      <c r="AE16" s="2176"/>
      <c r="AF16" s="2176"/>
      <c r="AG16" s="2176"/>
      <c r="AH16" s="2176"/>
      <c r="AI16" s="2177"/>
      <c r="AJ16" s="2175" t="s">
        <v>968</v>
      </c>
      <c r="AK16" s="2177"/>
      <c r="AL16" s="2175" t="s">
        <v>968</v>
      </c>
      <c r="AM16" s="2176"/>
      <c r="AN16" s="2177"/>
      <c r="AO16" s="2148"/>
      <c r="AP16" s="2149"/>
      <c r="AQ16" s="2149"/>
      <c r="AR16" s="2150"/>
      <c r="AS16" s="223"/>
      <c r="AT16" s="208"/>
      <c r="AX16" s="265">
        <f t="shared" si="1"/>
        <v>0</v>
      </c>
      <c r="AY16" s="265">
        <f>AY15+AX16</f>
        <v>0</v>
      </c>
      <c r="AZ16" s="265">
        <f>AX16*W16</f>
        <v>0</v>
      </c>
      <c r="BA16" s="267"/>
      <c r="BB16" s="265">
        <v>3</v>
      </c>
      <c r="BC16" s="265" t="s">
        <v>106</v>
      </c>
    </row>
    <row r="17" spans="3:55" ht="18.75" hidden="1" customHeight="1" thickBot="1">
      <c r="C17" s="260" t="str">
        <f>IF(①入力票!D20=4,"○","－")</f>
        <v>－</v>
      </c>
      <c r="E17" s="200"/>
      <c r="F17" s="2049"/>
      <c r="G17" s="2052"/>
      <c r="H17" s="224"/>
      <c r="I17" s="218" t="s">
        <v>1005</v>
      </c>
      <c r="J17" s="219"/>
      <c r="K17" s="219"/>
      <c r="L17" s="220" t="s">
        <v>1009</v>
      </c>
      <c r="M17" s="2160" t="s">
        <v>53</v>
      </c>
      <c r="N17" s="2161"/>
      <c r="O17" s="2161"/>
      <c r="P17" s="2161"/>
      <c r="Q17" s="2161"/>
      <c r="R17" s="2161"/>
      <c r="S17" s="2162"/>
      <c r="T17" s="2163" t="s">
        <v>1014</v>
      </c>
      <c r="U17" s="2164"/>
      <c r="V17" s="2165"/>
      <c r="W17" s="2166">
        <f>IF(OR(①入力票!C15="Ⅱ型",①入力票!C15="Ⅲ型"),"0",IF(①入力票!C15="技術提案型",10,15))</f>
        <v>15</v>
      </c>
      <c r="X17" s="2167"/>
      <c r="Y17" s="2168"/>
      <c r="Z17" s="2175" t="s">
        <v>968</v>
      </c>
      <c r="AA17" s="2176"/>
      <c r="AB17" s="2176"/>
      <c r="AC17" s="2176"/>
      <c r="AD17" s="2176"/>
      <c r="AE17" s="2176"/>
      <c r="AF17" s="2176"/>
      <c r="AG17" s="2176"/>
      <c r="AH17" s="2176"/>
      <c r="AI17" s="2177"/>
      <c r="AJ17" s="2175" t="s">
        <v>968</v>
      </c>
      <c r="AK17" s="2177"/>
      <c r="AL17" s="2175" t="s">
        <v>968</v>
      </c>
      <c r="AM17" s="2176"/>
      <c r="AN17" s="2177"/>
      <c r="AO17" s="2148"/>
      <c r="AP17" s="2149"/>
      <c r="AQ17" s="2149"/>
      <c r="AR17" s="2150"/>
      <c r="AS17" s="223"/>
      <c r="AT17" s="208"/>
      <c r="AX17" s="265">
        <f t="shared" si="1"/>
        <v>0</v>
      </c>
      <c r="AY17" s="265">
        <f>AY16+AX17</f>
        <v>0</v>
      </c>
      <c r="AZ17" s="265">
        <f>AX17*W17</f>
        <v>0</v>
      </c>
      <c r="BA17" s="267"/>
      <c r="BB17" s="265">
        <v>4</v>
      </c>
      <c r="BC17" s="265" t="s">
        <v>107</v>
      </c>
    </row>
    <row r="18" spans="3:55" ht="18.75" hidden="1" customHeight="1" thickBot="1">
      <c r="C18" s="260" t="str">
        <f>IF(C4="－","－",IF(OR(①入力票!C15="WTO型",①入力票!C15="技術提案型"),"○","－"))</f>
        <v>－</v>
      </c>
      <c r="E18" s="200"/>
      <c r="F18" s="2049"/>
      <c r="G18" s="2052"/>
      <c r="H18" s="225"/>
      <c r="I18" s="226"/>
      <c r="J18" s="226"/>
      <c r="K18" s="226"/>
      <c r="L18" s="226"/>
      <c r="M18" s="226"/>
      <c r="N18" s="226"/>
      <c r="O18" s="226"/>
      <c r="P18" s="226"/>
      <c r="Q18" s="226"/>
      <c r="R18" s="226"/>
      <c r="S18" s="227"/>
      <c r="T18" s="228"/>
      <c r="U18" s="229"/>
      <c r="V18" s="230" t="s">
        <v>969</v>
      </c>
      <c r="W18" s="2091">
        <f>AZ18</f>
        <v>0</v>
      </c>
      <c r="X18" s="2091"/>
      <c r="Y18" s="2092"/>
      <c r="Z18" s="231"/>
      <c r="AA18" s="232"/>
      <c r="AB18" s="232"/>
      <c r="AC18" s="232"/>
      <c r="AD18" s="232"/>
      <c r="AE18" s="232"/>
      <c r="AF18" s="232"/>
      <c r="AG18" s="232"/>
      <c r="AH18" s="232"/>
      <c r="AI18" s="232"/>
      <c r="AJ18" s="232"/>
      <c r="AK18" s="233"/>
      <c r="AL18" s="2175" t="s">
        <v>968</v>
      </c>
      <c r="AM18" s="2176"/>
      <c r="AN18" s="2177"/>
      <c r="AO18" s="2148"/>
      <c r="AP18" s="2149"/>
      <c r="AQ18" s="2149"/>
      <c r="AR18" s="2150"/>
      <c r="AS18" s="223"/>
      <c r="AT18" s="208"/>
      <c r="AX18" s="265"/>
      <c r="AY18" s="265"/>
      <c r="AZ18" s="263">
        <f>SUM(AZ14:AZ17)</f>
        <v>0</v>
      </c>
      <c r="BA18" s="267"/>
      <c r="BB18" s="265">
        <v>5</v>
      </c>
      <c r="BC18" s="265" t="s">
        <v>151</v>
      </c>
    </row>
    <row r="19" spans="3:55" ht="18.75" customHeight="1" thickBot="1">
      <c r="C19" s="261" t="str">
        <f>IF(①入力票!C15="標準型","○","－")</f>
        <v>○</v>
      </c>
      <c r="E19" s="200"/>
      <c r="F19" s="2049"/>
      <c r="G19" s="2052"/>
      <c r="H19" s="234"/>
      <c r="I19" s="218" t="s">
        <v>1005</v>
      </c>
      <c r="J19" s="219"/>
      <c r="K19" s="219"/>
      <c r="L19" s="220" t="s">
        <v>1010</v>
      </c>
      <c r="M19" s="2160" t="s">
        <v>685</v>
      </c>
      <c r="N19" s="2161"/>
      <c r="O19" s="2161"/>
      <c r="P19" s="2161"/>
      <c r="Q19" s="2161"/>
      <c r="R19" s="2161"/>
      <c r="S19" s="2162"/>
      <c r="T19" s="2163" t="s">
        <v>1015</v>
      </c>
      <c r="U19" s="2164"/>
      <c r="V19" s="2165"/>
      <c r="W19" s="2166">
        <v>3</v>
      </c>
      <c r="X19" s="2167"/>
      <c r="Y19" s="2168"/>
      <c r="Z19" s="2175" t="s">
        <v>968</v>
      </c>
      <c r="AA19" s="2176"/>
      <c r="AB19" s="2176"/>
      <c r="AC19" s="2176"/>
      <c r="AD19" s="2176"/>
      <c r="AE19" s="2176"/>
      <c r="AF19" s="2176"/>
      <c r="AG19" s="2176"/>
      <c r="AH19" s="2176"/>
      <c r="AI19" s="2177"/>
      <c r="AJ19" s="2175" t="s">
        <v>968</v>
      </c>
      <c r="AK19" s="2177"/>
      <c r="AL19" s="2175" t="s">
        <v>968</v>
      </c>
      <c r="AM19" s="2176"/>
      <c r="AN19" s="2177"/>
      <c r="AO19" s="2148"/>
      <c r="AP19" s="2149"/>
      <c r="AQ19" s="2149"/>
      <c r="AR19" s="2150"/>
      <c r="AS19" s="223"/>
      <c r="AT19" s="208"/>
      <c r="AX19" s="265">
        <f t="shared" si="1"/>
        <v>1</v>
      </c>
      <c r="AY19" s="265">
        <f>AY17+AX19</f>
        <v>1</v>
      </c>
      <c r="AZ19" s="265">
        <f>AX19*W19</f>
        <v>3</v>
      </c>
      <c r="BA19" s="267"/>
      <c r="BB19" s="265">
        <v>6</v>
      </c>
      <c r="BC19" s="265" t="s">
        <v>152</v>
      </c>
    </row>
    <row r="20" spans="3:55" ht="18.75" customHeight="1" thickBot="1">
      <c r="C20" s="260" t="str">
        <f>IF(①入力票!C15="標準型","○","－")</f>
        <v>○</v>
      </c>
      <c r="E20" s="200"/>
      <c r="F20" s="2049"/>
      <c r="G20" s="2052"/>
      <c r="H20" s="224"/>
      <c r="I20" s="218" t="s">
        <v>1005</v>
      </c>
      <c r="J20" s="219"/>
      <c r="K20" s="219"/>
      <c r="L20" s="220" t="s">
        <v>1007</v>
      </c>
      <c r="M20" s="2160" t="s">
        <v>685</v>
      </c>
      <c r="N20" s="2161"/>
      <c r="O20" s="2161"/>
      <c r="P20" s="2161"/>
      <c r="Q20" s="2161"/>
      <c r="R20" s="2161"/>
      <c r="S20" s="2162"/>
      <c r="T20" s="2163" t="s">
        <v>1015</v>
      </c>
      <c r="U20" s="2164"/>
      <c r="V20" s="2165"/>
      <c r="W20" s="2166">
        <v>3</v>
      </c>
      <c r="X20" s="2167"/>
      <c r="Y20" s="2168"/>
      <c r="Z20" s="2175" t="s">
        <v>968</v>
      </c>
      <c r="AA20" s="2176"/>
      <c r="AB20" s="2176"/>
      <c r="AC20" s="2176"/>
      <c r="AD20" s="2176"/>
      <c r="AE20" s="2176"/>
      <c r="AF20" s="2176"/>
      <c r="AG20" s="2176"/>
      <c r="AH20" s="2176"/>
      <c r="AI20" s="2177"/>
      <c r="AJ20" s="2175" t="s">
        <v>968</v>
      </c>
      <c r="AK20" s="2177"/>
      <c r="AL20" s="2175" t="s">
        <v>968</v>
      </c>
      <c r="AM20" s="2176"/>
      <c r="AN20" s="2177"/>
      <c r="AO20" s="2148"/>
      <c r="AP20" s="2149"/>
      <c r="AQ20" s="2149"/>
      <c r="AR20" s="2150"/>
      <c r="AS20" s="223"/>
      <c r="AT20" s="208"/>
      <c r="AX20" s="265">
        <f t="shared" si="1"/>
        <v>1</v>
      </c>
      <c r="AY20" s="265">
        <f>AY19+AX20</f>
        <v>2</v>
      </c>
      <c r="AZ20" s="265">
        <f>AX20*W20</f>
        <v>3</v>
      </c>
      <c r="BA20" s="267"/>
      <c r="BB20" s="265">
        <v>7</v>
      </c>
      <c r="BC20" s="265" t="s">
        <v>153</v>
      </c>
    </row>
    <row r="21" spans="3:55" ht="18.75" customHeight="1" thickBot="1">
      <c r="C21" s="262" t="str">
        <f>IF(①入力票!C15="標準型","○","－")</f>
        <v>○</v>
      </c>
      <c r="E21" s="198"/>
      <c r="F21" s="2049"/>
      <c r="G21" s="2052"/>
      <c r="H21" s="225"/>
      <c r="I21" s="226"/>
      <c r="J21" s="226"/>
      <c r="K21" s="226"/>
      <c r="L21" s="226"/>
      <c r="M21" s="226"/>
      <c r="N21" s="226"/>
      <c r="O21" s="226"/>
      <c r="P21" s="226"/>
      <c r="Q21" s="226"/>
      <c r="R21" s="226"/>
      <c r="S21" s="227"/>
      <c r="T21" s="235"/>
      <c r="U21" s="236"/>
      <c r="V21" s="230" t="s">
        <v>970</v>
      </c>
      <c r="W21" s="2091">
        <f>AZ21</f>
        <v>6</v>
      </c>
      <c r="X21" s="2091"/>
      <c r="Y21" s="2092"/>
      <c r="Z21" s="231"/>
      <c r="AA21" s="232"/>
      <c r="AB21" s="232"/>
      <c r="AC21" s="232"/>
      <c r="AD21" s="232"/>
      <c r="AE21" s="232"/>
      <c r="AF21" s="232"/>
      <c r="AG21" s="232"/>
      <c r="AH21" s="232"/>
      <c r="AI21" s="232"/>
      <c r="AJ21" s="232"/>
      <c r="AK21" s="233"/>
      <c r="AL21" s="2175" t="s">
        <v>968</v>
      </c>
      <c r="AM21" s="2176"/>
      <c r="AN21" s="2177"/>
      <c r="AO21" s="2148"/>
      <c r="AP21" s="2149"/>
      <c r="AQ21" s="2149"/>
      <c r="AR21" s="2150"/>
      <c r="AS21" s="237"/>
      <c r="AT21" s="238"/>
      <c r="AX21" s="265"/>
      <c r="AY21" s="265"/>
      <c r="AZ21" s="263">
        <f>SUM(AZ19:AZ20)</f>
        <v>6</v>
      </c>
      <c r="BA21" s="267"/>
      <c r="BB21" s="265">
        <v>8</v>
      </c>
      <c r="BC21" s="265" t="s">
        <v>154</v>
      </c>
    </row>
    <row r="22" spans="3:55" ht="18.75" hidden="1" customHeight="1" thickBot="1">
      <c r="C22" s="260" t="str">
        <f>IF(①入力票!K4="○","○","－")</f>
        <v>－</v>
      </c>
      <c r="E22" s="198"/>
      <c r="F22" s="2049"/>
      <c r="G22" s="2052"/>
      <c r="H22" s="217"/>
      <c r="I22" s="218" t="s">
        <v>1005</v>
      </c>
      <c r="J22" s="219"/>
      <c r="K22" s="219"/>
      <c r="L22" s="220" t="str">
        <f>VLOOKUP(AY22,$BB$14:$BC$33,2,1)</f>
        <v>②</v>
      </c>
      <c r="M22" s="2160" t="s">
        <v>971</v>
      </c>
      <c r="N22" s="2161"/>
      <c r="O22" s="2161"/>
      <c r="P22" s="2161"/>
      <c r="Q22" s="2161"/>
      <c r="R22" s="2161"/>
      <c r="S22" s="2162"/>
      <c r="T22" s="2163" t="s">
        <v>1016</v>
      </c>
      <c r="U22" s="2164"/>
      <c r="V22" s="2165"/>
      <c r="W22" s="2166">
        <v>1</v>
      </c>
      <c r="X22" s="2167"/>
      <c r="Y22" s="2168"/>
      <c r="Z22" s="2169">
        <f>IF('様式6-1'!K14="提案しない。","－",'様式6-1'!P16)</f>
        <v>0</v>
      </c>
      <c r="AA22" s="2170"/>
      <c r="AB22" s="2170"/>
      <c r="AC22" s="2170"/>
      <c r="AD22" s="2170"/>
      <c r="AE22" s="2170"/>
      <c r="AF22" s="2170"/>
      <c r="AG22" s="2170"/>
      <c r="AH22" s="2170"/>
      <c r="AI22" s="2171"/>
      <c r="AJ22" s="2148" t="str">
        <f>'様式6-1'!AK16</f>
        <v>「提案の有無」を選択してください。</v>
      </c>
      <c r="AK22" s="2150"/>
      <c r="AL22" s="2145" t="e">
        <f>'様式6-1'!AS17</f>
        <v>#N/A</v>
      </c>
      <c r="AM22" s="2146"/>
      <c r="AN22" s="2147"/>
      <c r="AO22" s="2148"/>
      <c r="AP22" s="2149"/>
      <c r="AQ22" s="2149"/>
      <c r="AR22" s="2150"/>
      <c r="AS22" s="237"/>
      <c r="AT22" s="238"/>
      <c r="AX22" s="265">
        <f>IF(C22="○",1,0)</f>
        <v>0</v>
      </c>
      <c r="AY22" s="265">
        <f>AY20+AX22</f>
        <v>2</v>
      </c>
      <c r="AZ22" s="265">
        <f>AX22*W22</f>
        <v>0</v>
      </c>
      <c r="BA22" s="267"/>
      <c r="BB22" s="265">
        <v>9</v>
      </c>
      <c r="BC22" s="265" t="s">
        <v>155</v>
      </c>
    </row>
    <row r="23" spans="3:55" ht="18.75" hidden="1" customHeight="1" thickBot="1">
      <c r="C23" s="260" t="str">
        <f>IF(①入力票!K5="○","○","－")</f>
        <v>－</v>
      </c>
      <c r="E23" s="198"/>
      <c r="F23" s="2049"/>
      <c r="G23" s="2052"/>
      <c r="H23" s="224"/>
      <c r="I23" s="218" t="s">
        <v>1005</v>
      </c>
      <c r="J23" s="219"/>
      <c r="K23" s="219"/>
      <c r="L23" s="220" t="str">
        <f>VLOOKUP(AY23,$BB$14:$BC$33,2,1)</f>
        <v>②</v>
      </c>
      <c r="M23" s="2160" t="s">
        <v>972</v>
      </c>
      <c r="N23" s="2161"/>
      <c r="O23" s="2161"/>
      <c r="P23" s="2161"/>
      <c r="Q23" s="2161"/>
      <c r="R23" s="2161"/>
      <c r="S23" s="2162"/>
      <c r="T23" s="2163" t="s">
        <v>1017</v>
      </c>
      <c r="U23" s="2164"/>
      <c r="V23" s="2165"/>
      <c r="W23" s="2166">
        <v>1</v>
      </c>
      <c r="X23" s="2167"/>
      <c r="Y23" s="2168"/>
      <c r="Z23" s="2148" t="s">
        <v>968</v>
      </c>
      <c r="AA23" s="2149"/>
      <c r="AB23" s="2149"/>
      <c r="AC23" s="2149"/>
      <c r="AD23" s="2149"/>
      <c r="AE23" s="2149"/>
      <c r="AF23" s="2149"/>
      <c r="AG23" s="2149"/>
      <c r="AH23" s="2149"/>
      <c r="AI23" s="2150"/>
      <c r="AJ23" s="2148" t="str">
        <f>'様式6-2'!AF28</f>
        <v>資材調達計画を選択してください。</v>
      </c>
      <c r="AK23" s="2150"/>
      <c r="AL23" s="2172">
        <f>IF(AJ23="Ａ",1,0)</f>
        <v>0</v>
      </c>
      <c r="AM23" s="2173"/>
      <c r="AN23" s="2174"/>
      <c r="AO23" s="2148"/>
      <c r="AP23" s="2149"/>
      <c r="AQ23" s="2149"/>
      <c r="AR23" s="2150"/>
      <c r="AS23" s="237"/>
      <c r="AT23" s="238"/>
      <c r="AX23" s="265">
        <f>IF(C23="○",1,0)</f>
        <v>0</v>
      </c>
      <c r="AY23" s="265">
        <f>AY22+AX23</f>
        <v>2</v>
      </c>
      <c r="AZ23" s="265">
        <f>AX23*W23</f>
        <v>0</v>
      </c>
      <c r="BA23" s="267"/>
      <c r="BB23" s="265">
        <v>10</v>
      </c>
      <c r="BC23" s="265" t="s">
        <v>156</v>
      </c>
    </row>
    <row r="24" spans="3:55" ht="18.75" hidden="1" customHeight="1">
      <c r="C24" s="205" t="str">
        <f>IF(OR(C22="○",C23="○"),"○","－")</f>
        <v>－</v>
      </c>
      <c r="E24" s="198"/>
      <c r="F24" s="2049"/>
      <c r="G24" s="2052"/>
      <c r="H24" s="225"/>
      <c r="I24" s="226"/>
      <c r="J24" s="226"/>
      <c r="K24" s="226"/>
      <c r="L24" s="226"/>
      <c r="M24" s="226"/>
      <c r="N24" s="226"/>
      <c r="O24" s="226"/>
      <c r="P24" s="226"/>
      <c r="Q24" s="226"/>
      <c r="R24" s="226"/>
      <c r="S24" s="239"/>
      <c r="T24" s="235"/>
      <c r="U24" s="236"/>
      <c r="V24" s="230" t="s">
        <v>973</v>
      </c>
      <c r="W24" s="2091">
        <f>AZ24</f>
        <v>0</v>
      </c>
      <c r="X24" s="2091"/>
      <c r="Y24" s="2092"/>
      <c r="Z24" s="231"/>
      <c r="AA24" s="232"/>
      <c r="AB24" s="232"/>
      <c r="AC24" s="232"/>
      <c r="AD24" s="232"/>
      <c r="AE24" s="232"/>
      <c r="AF24" s="232"/>
      <c r="AG24" s="232"/>
      <c r="AH24" s="232"/>
      <c r="AI24" s="232"/>
      <c r="AJ24" s="232"/>
      <c r="AK24" s="233"/>
      <c r="AL24" s="2145" t="e">
        <f>AL22+AL23</f>
        <v>#N/A</v>
      </c>
      <c r="AM24" s="2146"/>
      <c r="AN24" s="2147"/>
      <c r="AO24" s="2148"/>
      <c r="AP24" s="2149"/>
      <c r="AQ24" s="2149"/>
      <c r="AR24" s="2150"/>
      <c r="AS24" s="237"/>
      <c r="AT24" s="238"/>
      <c r="AX24" s="265"/>
      <c r="AY24" s="265"/>
      <c r="AZ24" s="265">
        <f>SUM(AZ22:AZ23)</f>
        <v>0</v>
      </c>
      <c r="BA24" s="267"/>
      <c r="BB24" s="265">
        <v>11</v>
      </c>
      <c r="BC24" s="265" t="s">
        <v>157</v>
      </c>
    </row>
    <row r="25" spans="3:55" ht="18.75" customHeight="1" thickBot="1">
      <c r="C25" s="205" t="str">
        <f>IF(C4="－","－","○")</f>
        <v>○</v>
      </c>
      <c r="E25" s="198"/>
      <c r="F25" s="2050"/>
      <c r="G25" s="2053"/>
      <c r="H25" s="226"/>
      <c r="I25" s="226"/>
      <c r="J25" s="226"/>
      <c r="K25" s="226"/>
      <c r="L25" s="226"/>
      <c r="M25" s="226"/>
      <c r="N25" s="226"/>
      <c r="O25" s="226"/>
      <c r="P25" s="226"/>
      <c r="Q25" s="226"/>
      <c r="R25" s="226"/>
      <c r="S25" s="240"/>
      <c r="T25" s="235"/>
      <c r="U25" s="236"/>
      <c r="V25" s="230" t="s">
        <v>974</v>
      </c>
      <c r="W25" s="2091">
        <f>AZ25</f>
        <v>6</v>
      </c>
      <c r="X25" s="2091"/>
      <c r="Y25" s="2092"/>
      <c r="Z25" s="231"/>
      <c r="AA25" s="232"/>
      <c r="AB25" s="232"/>
      <c r="AC25" s="232"/>
      <c r="AD25" s="232"/>
      <c r="AE25" s="232"/>
      <c r="AF25" s="232"/>
      <c r="AG25" s="232"/>
      <c r="AH25" s="232"/>
      <c r="AI25" s="232"/>
      <c r="AJ25" s="232"/>
      <c r="AK25" s="233"/>
      <c r="AL25" s="2148" t="s">
        <v>968</v>
      </c>
      <c r="AM25" s="2149"/>
      <c r="AN25" s="2150"/>
      <c r="AO25" s="2148"/>
      <c r="AP25" s="2149"/>
      <c r="AQ25" s="2149"/>
      <c r="AR25" s="2150"/>
      <c r="AS25" s="237"/>
      <c r="AT25" s="238"/>
      <c r="AX25" s="265"/>
      <c r="AY25" s="265"/>
      <c r="AZ25" s="263">
        <f>AZ18+AZ21+AZ24</f>
        <v>6</v>
      </c>
      <c r="BA25" s="267"/>
      <c r="BB25" s="265">
        <v>12</v>
      </c>
      <c r="BC25" s="265" t="s">
        <v>158</v>
      </c>
    </row>
    <row r="26" spans="3:55" ht="18.75" customHeight="1" thickBot="1">
      <c r="C26" s="260" t="str">
        <f>IF(①入力票!C15="WTO型","－","○")</f>
        <v>○</v>
      </c>
      <c r="E26" s="198"/>
      <c r="F26" s="2048" t="s">
        <v>975</v>
      </c>
      <c r="G26" s="2048" t="s">
        <v>976</v>
      </c>
      <c r="H26" s="2051"/>
      <c r="I26" s="2064" t="s">
        <v>362</v>
      </c>
      <c r="J26" s="2065"/>
      <c r="K26" s="2065"/>
      <c r="L26" s="2070" t="str">
        <f>VLOOKUP(AY26,$BB$14:$BC$33,2,1)</f>
        <v>③</v>
      </c>
      <c r="M26" s="2073" t="s">
        <v>198</v>
      </c>
      <c r="N26" s="2058"/>
      <c r="O26" s="2058"/>
      <c r="P26" s="2058"/>
      <c r="Q26" s="2058"/>
      <c r="R26" s="2058"/>
      <c r="S26" s="2059"/>
      <c r="T26" s="2088" t="s">
        <v>1002</v>
      </c>
      <c r="U26" s="2076"/>
      <c r="V26" s="2077"/>
      <c r="W26" s="2073">
        <v>4</v>
      </c>
      <c r="X26" s="2058"/>
      <c r="Y26" s="2058"/>
      <c r="Z26" s="241"/>
      <c r="AA26" s="2100" t="s">
        <v>977</v>
      </c>
      <c r="AB26" s="2100"/>
      <c r="AC26" s="2100"/>
      <c r="AD26" s="2100" t="s">
        <v>768</v>
      </c>
      <c r="AE26" s="2100"/>
      <c r="AF26" s="2100"/>
      <c r="AG26" s="2100" t="s">
        <v>978</v>
      </c>
      <c r="AH26" s="2100"/>
      <c r="AI26" s="2100"/>
      <c r="AJ26" s="2143" t="s">
        <v>1023</v>
      </c>
      <c r="AK26" s="2143"/>
      <c r="AL26" s="2102" t="e">
        <f>AG32</f>
        <v>#DIV/0!</v>
      </c>
      <c r="AM26" s="2102"/>
      <c r="AN26" s="2102"/>
      <c r="AO26" s="2102"/>
      <c r="AP26" s="2102"/>
      <c r="AQ26" s="2102"/>
      <c r="AR26" s="2102"/>
      <c r="AS26" s="237"/>
      <c r="AT26" s="238"/>
      <c r="AX26" s="894">
        <f>IF(C26="○",1,0)</f>
        <v>1</v>
      </c>
      <c r="AY26" s="894">
        <f>AY23+AX26</f>
        <v>3</v>
      </c>
      <c r="AZ26" s="894">
        <f>AX26*W26</f>
        <v>4</v>
      </c>
      <c r="BA26" s="267"/>
      <c r="BB26" s="265">
        <v>13</v>
      </c>
      <c r="BC26" s="265" t="s">
        <v>159</v>
      </c>
    </row>
    <row r="27" spans="3:55" ht="18.75" customHeight="1">
      <c r="C27" s="205" t="str">
        <f t="shared" ref="C27:C32" si="2">C$26</f>
        <v>○</v>
      </c>
      <c r="E27" s="198"/>
      <c r="F27" s="2049"/>
      <c r="G27" s="2049"/>
      <c r="H27" s="2052"/>
      <c r="I27" s="2066"/>
      <c r="J27" s="2067"/>
      <c r="K27" s="2067"/>
      <c r="L27" s="2071"/>
      <c r="M27" s="2074"/>
      <c r="N27" s="2060"/>
      <c r="O27" s="2060"/>
      <c r="P27" s="2060"/>
      <c r="Q27" s="2060"/>
      <c r="R27" s="2060"/>
      <c r="S27" s="2061"/>
      <c r="T27" s="2089"/>
      <c r="U27" s="2078"/>
      <c r="V27" s="2079"/>
      <c r="W27" s="2074"/>
      <c r="X27" s="2060"/>
      <c r="Y27" s="2060"/>
      <c r="Z27" s="241" t="s">
        <v>1022</v>
      </c>
      <c r="AA27" s="241" t="str">
        <f>IF(Z27="－","－",IF('様式7-1'!AJ24="○",'様式7-1'!AF24,"－"))</f>
        <v>－</v>
      </c>
      <c r="AB27" s="241" t="str">
        <f>IF(Z27="－","－",IF('様式7-1'!AJ29="○",'様式7-1'!AF29,"－"))</f>
        <v>－</v>
      </c>
      <c r="AC27" s="241" t="str">
        <f>IF(Z27="－","－",IF('様式7-1'!AJ34="○",'様式7-1'!AF34,"－"))</f>
        <v>－</v>
      </c>
      <c r="AD27" s="2144" t="e">
        <f>IF(Z27="－","－",'様式7-1'!AF39)</f>
        <v>#DIV/0!</v>
      </c>
      <c r="AE27" s="2144"/>
      <c r="AF27" s="2144"/>
      <c r="AG27" s="2102" t="e">
        <f>IF(Z27="－","-",IF(AD27&gt;=95,$W$26,IF(AD27&gt;80,ROUND((3+1*(AD27-80)/15),3),IF(AD27&gt;65,ROUND((3*(AD27-65)/15),3),0))))</f>
        <v>#DIV/0!</v>
      </c>
      <c r="AH27" s="2102"/>
      <c r="AI27" s="2102"/>
      <c r="AJ27" s="2143"/>
      <c r="AK27" s="2143"/>
      <c r="AL27" s="2102"/>
      <c r="AM27" s="2102"/>
      <c r="AN27" s="2102"/>
      <c r="AO27" s="2102"/>
      <c r="AP27" s="2102"/>
      <c r="AQ27" s="2102"/>
      <c r="AR27" s="2102"/>
      <c r="AS27" s="237"/>
      <c r="AT27" s="238"/>
      <c r="AX27" s="894"/>
      <c r="AY27" s="894"/>
      <c r="AZ27" s="894"/>
      <c r="BA27" s="267"/>
      <c r="BB27" s="265">
        <v>14</v>
      </c>
      <c r="BC27" s="265" t="s">
        <v>160</v>
      </c>
    </row>
    <row r="28" spans="3:55" ht="18.75" customHeight="1">
      <c r="C28" s="205" t="str">
        <f t="shared" si="2"/>
        <v>○</v>
      </c>
      <c r="E28" s="198"/>
      <c r="F28" s="2049"/>
      <c r="G28" s="2049"/>
      <c r="H28" s="2052"/>
      <c r="I28" s="2066"/>
      <c r="J28" s="2067"/>
      <c r="K28" s="2067"/>
      <c r="L28" s="2071"/>
      <c r="M28" s="2074"/>
      <c r="N28" s="2060"/>
      <c r="O28" s="2060"/>
      <c r="P28" s="2060"/>
      <c r="Q28" s="2060"/>
      <c r="R28" s="2060"/>
      <c r="S28" s="2061"/>
      <c r="T28" s="2089"/>
      <c r="U28" s="2078"/>
      <c r="V28" s="2079"/>
      <c r="W28" s="2074"/>
      <c r="X28" s="2060"/>
      <c r="Y28" s="2060"/>
      <c r="Z28" s="241" t="str">
        <f>IF(①入力票!C10="単体","－",IF(AY5="単体","－","②"))</f>
        <v>－</v>
      </c>
      <c r="AA28" s="241" t="str">
        <f>IF(Z28="－","－",IF('様式7-1'!AJ50="○",'様式7-1'!AF50,"－"))</f>
        <v>－</v>
      </c>
      <c r="AB28" s="241" t="str">
        <f>IF(Z28="－","－",IF('様式7-1'!AJ55="○",'様式7-1'!AF55,"－"))</f>
        <v>－</v>
      </c>
      <c r="AC28" s="241" t="str">
        <f>IF(Z28="－","－",IF('様式7-1'!AJ60="○",'様式7-1'!AF60,"－"))</f>
        <v>－</v>
      </c>
      <c r="AD28" s="2144" t="str">
        <f>IF(Z28="－","－",'様式7-1'!AF65)</f>
        <v>－</v>
      </c>
      <c r="AE28" s="2144"/>
      <c r="AF28" s="2144"/>
      <c r="AG28" s="2102" t="str">
        <f t="shared" ref="AG28:AG31" si="3">IF(Z28="－","-",IF(AD28&gt;=95,$W$26,IF(AD28&gt;80,ROUND((3+1*(AD28-80)/15),3),IF(AD28&gt;65,ROUND((3*(AD28-65)/15),3),0))))</f>
        <v>-</v>
      </c>
      <c r="AH28" s="2102"/>
      <c r="AI28" s="2102"/>
      <c r="AJ28" s="2143"/>
      <c r="AK28" s="2143"/>
      <c r="AL28" s="2102"/>
      <c r="AM28" s="2102"/>
      <c r="AN28" s="2102"/>
      <c r="AO28" s="2102"/>
      <c r="AP28" s="2102"/>
      <c r="AQ28" s="2102"/>
      <c r="AR28" s="2102"/>
      <c r="AS28" s="237"/>
      <c r="AT28" s="238"/>
      <c r="AX28" s="894"/>
      <c r="AY28" s="894"/>
      <c r="AZ28" s="894"/>
      <c r="BA28" s="267"/>
      <c r="BB28" s="265">
        <v>15</v>
      </c>
      <c r="BC28" s="265" t="s">
        <v>161</v>
      </c>
    </row>
    <row r="29" spans="3:55" ht="18.75" customHeight="1">
      <c r="C29" s="205" t="str">
        <f t="shared" si="2"/>
        <v>○</v>
      </c>
      <c r="E29" s="198"/>
      <c r="F29" s="2049"/>
      <c r="G29" s="2049"/>
      <c r="H29" s="2052"/>
      <c r="I29" s="2066"/>
      <c r="J29" s="2067"/>
      <c r="K29" s="2067"/>
      <c r="L29" s="2071"/>
      <c r="M29" s="2074"/>
      <c r="N29" s="2060"/>
      <c r="O29" s="2060"/>
      <c r="P29" s="2060"/>
      <c r="Q29" s="2060"/>
      <c r="R29" s="2060"/>
      <c r="S29" s="2061"/>
      <c r="T29" s="2089"/>
      <c r="U29" s="2078"/>
      <c r="V29" s="2079"/>
      <c r="W29" s="2074"/>
      <c r="X29" s="2060"/>
      <c r="Y29" s="2060"/>
      <c r="Z29" s="241" t="str">
        <f>IF(OR(①入力票!C10="単体",①入力票!C10="単体または２社ＪＶ",①入力票!C10="２社ＪＶ"),"－",IF(AY6="２社ＪＶ","－","③"))</f>
        <v>－</v>
      </c>
      <c r="AA29" s="241" t="str">
        <f>IF(Z29="－","－",IF('様式7-1'!AJ76="○",'様式7-1'!AF76,"－"))</f>
        <v>－</v>
      </c>
      <c r="AB29" s="241" t="str">
        <f>IF(Z29="－","－",IF('様式7-1'!AJ81="○",'様式7-1'!AF81,"－"))</f>
        <v>－</v>
      </c>
      <c r="AC29" s="241" t="str">
        <f>IF(Z29="－","－",IF('様式7-1'!AJ86="○",'様式7-1'!AF86,"－"))</f>
        <v>－</v>
      </c>
      <c r="AD29" s="2144" t="str">
        <f>IF(Z29="－","－",'様式7-1'!AF91)</f>
        <v>－</v>
      </c>
      <c r="AE29" s="2144"/>
      <c r="AF29" s="2144"/>
      <c r="AG29" s="2102" t="str">
        <f t="shared" si="3"/>
        <v>-</v>
      </c>
      <c r="AH29" s="2102"/>
      <c r="AI29" s="2102"/>
      <c r="AJ29" s="2143"/>
      <c r="AK29" s="2143"/>
      <c r="AL29" s="2102"/>
      <c r="AM29" s="2102"/>
      <c r="AN29" s="2102"/>
      <c r="AO29" s="2102"/>
      <c r="AP29" s="2102"/>
      <c r="AQ29" s="2102"/>
      <c r="AR29" s="2102"/>
      <c r="AS29" s="237"/>
      <c r="AT29" s="238"/>
      <c r="AX29" s="894"/>
      <c r="AY29" s="894"/>
      <c r="AZ29" s="894"/>
      <c r="BA29" s="267"/>
      <c r="BB29" s="265">
        <v>16</v>
      </c>
      <c r="BC29" s="265" t="s">
        <v>162</v>
      </c>
    </row>
    <row r="30" spans="3:55" ht="18.75" customHeight="1">
      <c r="C30" s="205" t="str">
        <f t="shared" si="2"/>
        <v>○</v>
      </c>
      <c r="E30" s="198"/>
      <c r="F30" s="2049"/>
      <c r="G30" s="2049"/>
      <c r="H30" s="2052"/>
      <c r="I30" s="2066"/>
      <c r="J30" s="2067"/>
      <c r="K30" s="2067"/>
      <c r="L30" s="2071"/>
      <c r="M30" s="2074"/>
      <c r="N30" s="2060"/>
      <c r="O30" s="2060"/>
      <c r="P30" s="2060"/>
      <c r="Q30" s="2060"/>
      <c r="R30" s="2060"/>
      <c r="S30" s="2061"/>
      <c r="T30" s="2089"/>
      <c r="U30" s="2078"/>
      <c r="V30" s="2079"/>
      <c r="W30" s="2074"/>
      <c r="X30" s="2060"/>
      <c r="Y30" s="2060"/>
      <c r="Z30" s="241" t="str">
        <f>IF(OR(①入力票!C10="４社ＪＶ",①入力票!C10="５社ＪＶ"),"④","－")</f>
        <v>－</v>
      </c>
      <c r="AA30" s="241" t="str">
        <f>IF(Z30="－","－",IF('様式7-1'!AJ102="○",'様式7-1'!AF102,"－"))</f>
        <v>－</v>
      </c>
      <c r="AB30" s="241" t="str">
        <f>IF(Z30="－","－",IF('様式7-1'!AJ107="○",'様式7-1'!AF107,"－"))</f>
        <v>－</v>
      </c>
      <c r="AC30" s="241" t="str">
        <f>IF(Z30="－","－",IF('様式7-1'!AJ112="○",'様式7-1'!AF112,"－"))</f>
        <v>－</v>
      </c>
      <c r="AD30" s="2144" t="str">
        <f>IF(Z30="－","－",'様式7-1'!AF117)</f>
        <v>－</v>
      </c>
      <c r="AE30" s="2144"/>
      <c r="AF30" s="2144"/>
      <c r="AG30" s="2102" t="str">
        <f t="shared" si="3"/>
        <v>-</v>
      </c>
      <c r="AH30" s="2102"/>
      <c r="AI30" s="2102"/>
      <c r="AJ30" s="2143"/>
      <c r="AK30" s="2143"/>
      <c r="AL30" s="2102"/>
      <c r="AM30" s="2102"/>
      <c r="AN30" s="2102"/>
      <c r="AO30" s="2102"/>
      <c r="AP30" s="2102"/>
      <c r="AQ30" s="2102"/>
      <c r="AR30" s="2102"/>
      <c r="AS30" s="237"/>
      <c r="AT30" s="238"/>
      <c r="AX30" s="894"/>
      <c r="AY30" s="894"/>
      <c r="AZ30" s="894"/>
      <c r="BA30" s="267"/>
      <c r="BB30" s="265">
        <v>17</v>
      </c>
      <c r="BC30" s="265" t="s">
        <v>163</v>
      </c>
    </row>
    <row r="31" spans="3:55" ht="18.75" customHeight="1">
      <c r="C31" s="205" t="str">
        <f t="shared" si="2"/>
        <v>○</v>
      </c>
      <c r="E31" s="198"/>
      <c r="F31" s="2049"/>
      <c r="G31" s="2049"/>
      <c r="H31" s="2052"/>
      <c r="I31" s="2066"/>
      <c r="J31" s="2067"/>
      <c r="K31" s="2067"/>
      <c r="L31" s="2071"/>
      <c r="M31" s="2074"/>
      <c r="N31" s="2060"/>
      <c r="O31" s="2060"/>
      <c r="P31" s="2060"/>
      <c r="Q31" s="2060"/>
      <c r="R31" s="2060"/>
      <c r="S31" s="2061"/>
      <c r="T31" s="2089"/>
      <c r="U31" s="2078"/>
      <c r="V31" s="2079"/>
      <c r="W31" s="2074"/>
      <c r="X31" s="2060"/>
      <c r="Y31" s="2060"/>
      <c r="Z31" s="241" t="str">
        <f>IF(①入力票!C10="５社ＪＶ","⑤","－")</f>
        <v>－</v>
      </c>
      <c r="AA31" s="241" t="str">
        <f>IF(Z31="－","－",IF('様式7-1'!AJ128="○",'様式7-1'!AF128,"－"))</f>
        <v>－</v>
      </c>
      <c r="AB31" s="241" t="str">
        <f>IF(Z31="－","－",IF('様式7-1'!AJ133="○",'様式7-1'!AF133,"－"))</f>
        <v>－</v>
      </c>
      <c r="AC31" s="241" t="str">
        <f>IF(Z31="－","－",IF('様式7-1'!AJ138="○",'様式7-1'!AF138,"－"))</f>
        <v>－</v>
      </c>
      <c r="AD31" s="2144" t="str">
        <f>IF(Z31="－","－",'様式7-1'!AF143)</f>
        <v>－</v>
      </c>
      <c r="AE31" s="2144"/>
      <c r="AF31" s="2144"/>
      <c r="AG31" s="2102" t="str">
        <f t="shared" si="3"/>
        <v>-</v>
      </c>
      <c r="AH31" s="2102"/>
      <c r="AI31" s="2102"/>
      <c r="AJ31" s="2143"/>
      <c r="AK31" s="2143"/>
      <c r="AL31" s="2102"/>
      <c r="AM31" s="2102"/>
      <c r="AN31" s="2102"/>
      <c r="AO31" s="2102"/>
      <c r="AP31" s="2102"/>
      <c r="AQ31" s="2102"/>
      <c r="AR31" s="2102"/>
      <c r="AS31" s="237"/>
      <c r="AT31" s="238"/>
      <c r="AX31" s="894"/>
      <c r="AY31" s="894"/>
      <c r="AZ31" s="894"/>
      <c r="BA31" s="267"/>
      <c r="BB31" s="265">
        <v>18</v>
      </c>
      <c r="BC31" s="265" t="s">
        <v>164</v>
      </c>
    </row>
    <row r="32" spans="3:55" ht="18.75" customHeight="1" thickBot="1">
      <c r="C32" s="205" t="str">
        <f t="shared" si="2"/>
        <v>○</v>
      </c>
      <c r="E32" s="198"/>
      <c r="F32" s="2049"/>
      <c r="G32" s="2049"/>
      <c r="H32" s="2052"/>
      <c r="I32" s="2068"/>
      <c r="J32" s="2069"/>
      <c r="K32" s="2069"/>
      <c r="L32" s="2072"/>
      <c r="M32" s="2075"/>
      <c r="N32" s="2062"/>
      <c r="O32" s="2062"/>
      <c r="P32" s="2062"/>
      <c r="Q32" s="2062"/>
      <c r="R32" s="2062"/>
      <c r="S32" s="2063"/>
      <c r="T32" s="2090"/>
      <c r="U32" s="2080"/>
      <c r="V32" s="2081"/>
      <c r="W32" s="2075"/>
      <c r="X32" s="2062"/>
      <c r="Y32" s="2062"/>
      <c r="Z32" s="2159" t="s">
        <v>979</v>
      </c>
      <c r="AA32" s="2159"/>
      <c r="AB32" s="2159"/>
      <c r="AC32" s="2159"/>
      <c r="AD32" s="2159"/>
      <c r="AE32" s="2159"/>
      <c r="AF32" s="2159"/>
      <c r="AG32" s="2102" t="e">
        <f>IF(C26="－","－",ROUND(AVERAGE(AG27:AI31),3))</f>
        <v>#DIV/0!</v>
      </c>
      <c r="AH32" s="2102"/>
      <c r="AI32" s="2102"/>
      <c r="AJ32" s="2143"/>
      <c r="AK32" s="2143"/>
      <c r="AL32" s="2102"/>
      <c r="AM32" s="2102"/>
      <c r="AN32" s="2102"/>
      <c r="AO32" s="2102"/>
      <c r="AP32" s="2102"/>
      <c r="AQ32" s="2102"/>
      <c r="AR32" s="2102"/>
      <c r="AS32" s="237"/>
      <c r="AT32" s="238"/>
      <c r="AX32" s="894"/>
      <c r="AY32" s="894"/>
      <c r="AZ32" s="894"/>
      <c r="BA32" s="267"/>
      <c r="BB32" s="265">
        <v>19</v>
      </c>
      <c r="BC32" s="265" t="s">
        <v>165</v>
      </c>
    </row>
    <row r="33" spans="3:55" ht="18.75" customHeight="1" thickBot="1">
      <c r="C33" s="260" t="str">
        <f>IF(①入力票!C15="WTO型","－","○")</f>
        <v>○</v>
      </c>
      <c r="E33" s="198"/>
      <c r="F33" s="2049"/>
      <c r="G33" s="2049"/>
      <c r="H33" s="2052"/>
      <c r="I33" s="2064" t="s">
        <v>362</v>
      </c>
      <c r="J33" s="2151"/>
      <c r="K33" s="2151"/>
      <c r="L33" s="2070" t="str">
        <f>VLOOKUP(AY33,$BB$14:$BC$33,2,1)</f>
        <v>④</v>
      </c>
      <c r="M33" s="2082" t="s">
        <v>980</v>
      </c>
      <c r="N33" s="2151"/>
      <c r="O33" s="2151"/>
      <c r="P33" s="2151"/>
      <c r="Q33" s="2151"/>
      <c r="R33" s="2151"/>
      <c r="S33" s="2158"/>
      <c r="T33" s="2088" t="s">
        <v>1003</v>
      </c>
      <c r="U33" s="2135"/>
      <c r="V33" s="2136"/>
      <c r="W33" s="2073">
        <v>1</v>
      </c>
      <c r="X33" s="2135"/>
      <c r="Y33" s="2136"/>
      <c r="Z33" s="241"/>
      <c r="AA33" s="2100" t="s">
        <v>724</v>
      </c>
      <c r="AB33" s="2100"/>
      <c r="AC33" s="2100" t="s">
        <v>978</v>
      </c>
      <c r="AD33" s="2100"/>
      <c r="AE33" s="2100" t="s">
        <v>290</v>
      </c>
      <c r="AF33" s="2100"/>
      <c r="AG33" s="2100"/>
      <c r="AH33" s="2100"/>
      <c r="AI33" s="2100"/>
      <c r="AJ33" s="2143" t="str">
        <f>IF(OR(①入力票!C10="単体",AY5="単体"),AA34,"（ＪＶ）")</f>
        <v>Ｅ</v>
      </c>
      <c r="AK33" s="2143"/>
      <c r="AL33" s="2102">
        <f>AC39</f>
        <v>0</v>
      </c>
      <c r="AM33" s="2102"/>
      <c r="AN33" s="2102"/>
      <c r="AO33" s="2102"/>
      <c r="AP33" s="2102"/>
      <c r="AQ33" s="2102"/>
      <c r="AR33" s="2102"/>
      <c r="AS33" s="237"/>
      <c r="AT33" s="238"/>
      <c r="AX33" s="894">
        <f>IF(C33="○",1,0)</f>
        <v>1</v>
      </c>
      <c r="AY33" s="894">
        <f>AY26+AX33</f>
        <v>4</v>
      </c>
      <c r="AZ33" s="894">
        <f>AX33*W33</f>
        <v>1</v>
      </c>
      <c r="BA33" s="267"/>
      <c r="BB33" s="265">
        <v>20</v>
      </c>
      <c r="BC33" s="265" t="s">
        <v>166</v>
      </c>
    </row>
    <row r="34" spans="3:55" ht="18.75" customHeight="1">
      <c r="C34" s="205" t="str">
        <f t="shared" ref="C34:C39" si="4">C$33</f>
        <v>○</v>
      </c>
      <c r="E34" s="198"/>
      <c r="F34" s="2049"/>
      <c r="G34" s="2049"/>
      <c r="H34" s="2052"/>
      <c r="I34" s="2152"/>
      <c r="J34" s="2153"/>
      <c r="K34" s="2153"/>
      <c r="L34" s="2156"/>
      <c r="M34" s="2152"/>
      <c r="N34" s="2153"/>
      <c r="O34" s="2153"/>
      <c r="P34" s="2153"/>
      <c r="Q34" s="2153"/>
      <c r="R34" s="2153"/>
      <c r="S34" s="2156"/>
      <c r="T34" s="2137"/>
      <c r="U34" s="2138"/>
      <c r="V34" s="2139"/>
      <c r="W34" s="2137"/>
      <c r="X34" s="2138"/>
      <c r="Y34" s="2139"/>
      <c r="Z34" s="241" t="str">
        <f>IF($I$33="－","－",$Z$27)</f>
        <v>①</v>
      </c>
      <c r="AA34" s="2100" t="str">
        <f>IF(Z34="－","－",'様式7-2'!AK22)</f>
        <v>Ｅ</v>
      </c>
      <c r="AB34" s="2100"/>
      <c r="AC34" s="2100">
        <f>IF(Z34="－","－",IF(AA34="Ａ",1,0))</f>
        <v>0</v>
      </c>
      <c r="AD34" s="2100"/>
      <c r="AE34" s="241" t="s">
        <v>981</v>
      </c>
      <c r="AF34" s="2097" t="s">
        <v>351</v>
      </c>
      <c r="AG34" s="2098"/>
      <c r="AH34" s="2098"/>
      <c r="AI34" s="2099"/>
      <c r="AJ34" s="2143"/>
      <c r="AK34" s="2143"/>
      <c r="AL34" s="2102"/>
      <c r="AM34" s="2102"/>
      <c r="AN34" s="2102"/>
      <c r="AO34" s="2102"/>
      <c r="AP34" s="2102"/>
      <c r="AQ34" s="2102"/>
      <c r="AR34" s="2102"/>
      <c r="AS34" s="237"/>
      <c r="AT34" s="238"/>
      <c r="AX34" s="894"/>
      <c r="AY34" s="894"/>
      <c r="AZ34" s="894"/>
      <c r="BA34" s="267"/>
      <c r="BB34" s="266"/>
      <c r="BC34" s="267"/>
    </row>
    <row r="35" spans="3:55" ht="18.75" customHeight="1">
      <c r="C35" s="205" t="str">
        <f t="shared" si="4"/>
        <v>○</v>
      </c>
      <c r="E35" s="198"/>
      <c r="F35" s="2049"/>
      <c r="G35" s="2049"/>
      <c r="H35" s="2052"/>
      <c r="I35" s="2152"/>
      <c r="J35" s="2153"/>
      <c r="K35" s="2153"/>
      <c r="L35" s="2156"/>
      <c r="M35" s="2152"/>
      <c r="N35" s="2153"/>
      <c r="O35" s="2153"/>
      <c r="P35" s="2153"/>
      <c r="Q35" s="2153"/>
      <c r="R35" s="2153"/>
      <c r="S35" s="2156"/>
      <c r="T35" s="2137"/>
      <c r="U35" s="2138"/>
      <c r="V35" s="2139"/>
      <c r="W35" s="2137"/>
      <c r="X35" s="2138"/>
      <c r="Y35" s="2139"/>
      <c r="Z35" s="241" t="str">
        <f>IF($I$33="－","－",$Z$28)</f>
        <v>－</v>
      </c>
      <c r="AA35" s="2100" t="str">
        <f>IF(Z35="－","－",'様式7-2'!AK28)</f>
        <v>－</v>
      </c>
      <c r="AB35" s="2100"/>
      <c r="AC35" s="2100" t="str">
        <f>IF(Z35="－","－",IF(AA35="Ａ",1,0))</f>
        <v>－</v>
      </c>
      <c r="AD35" s="2100"/>
      <c r="AE35" s="241" t="s">
        <v>982</v>
      </c>
      <c r="AF35" s="2097" t="s">
        <v>352</v>
      </c>
      <c r="AG35" s="2098"/>
      <c r="AH35" s="2098"/>
      <c r="AI35" s="2099"/>
      <c r="AJ35" s="2143"/>
      <c r="AK35" s="2143"/>
      <c r="AL35" s="2102"/>
      <c r="AM35" s="2102"/>
      <c r="AN35" s="2102"/>
      <c r="AO35" s="2102"/>
      <c r="AP35" s="2102"/>
      <c r="AQ35" s="2102"/>
      <c r="AR35" s="2102"/>
      <c r="AS35" s="237"/>
      <c r="AT35" s="238"/>
      <c r="AX35" s="894"/>
      <c r="AY35" s="894"/>
      <c r="AZ35" s="894"/>
      <c r="BA35" s="267"/>
      <c r="BB35" s="266"/>
      <c r="BC35" s="267"/>
    </row>
    <row r="36" spans="3:55" ht="18.75" customHeight="1">
      <c r="C36" s="205" t="str">
        <f t="shared" si="4"/>
        <v>○</v>
      </c>
      <c r="E36" s="198"/>
      <c r="F36" s="2049"/>
      <c r="G36" s="2049"/>
      <c r="H36" s="2052"/>
      <c r="I36" s="2152"/>
      <c r="J36" s="2153"/>
      <c r="K36" s="2153"/>
      <c r="L36" s="2156"/>
      <c r="M36" s="2152"/>
      <c r="N36" s="2153"/>
      <c r="O36" s="2153"/>
      <c r="P36" s="2153"/>
      <c r="Q36" s="2153"/>
      <c r="R36" s="2153"/>
      <c r="S36" s="2156"/>
      <c r="T36" s="2137"/>
      <c r="U36" s="2138"/>
      <c r="V36" s="2139"/>
      <c r="W36" s="2137"/>
      <c r="X36" s="2138"/>
      <c r="Y36" s="2139"/>
      <c r="Z36" s="241" t="str">
        <f>IF($I$33="－","－",$Z$29)</f>
        <v>－</v>
      </c>
      <c r="AA36" s="2100" t="str">
        <f>IF(Z36="－","－",'様式7-2'!AK34)</f>
        <v>－</v>
      </c>
      <c r="AB36" s="2100"/>
      <c r="AC36" s="2100" t="str">
        <f>IF(Z36="－","－",IF(AA36="Ａ",1,0))</f>
        <v>－</v>
      </c>
      <c r="AD36" s="2100"/>
      <c r="AE36" s="231"/>
      <c r="AF36" s="232"/>
      <c r="AG36" s="232"/>
      <c r="AH36" s="232"/>
      <c r="AI36" s="233"/>
      <c r="AJ36" s="2143"/>
      <c r="AK36" s="2143"/>
      <c r="AL36" s="2102"/>
      <c r="AM36" s="2102"/>
      <c r="AN36" s="2102"/>
      <c r="AO36" s="2102"/>
      <c r="AP36" s="2102"/>
      <c r="AQ36" s="2102"/>
      <c r="AR36" s="2102"/>
      <c r="AS36" s="237"/>
      <c r="AT36" s="238"/>
      <c r="AX36" s="894"/>
      <c r="AY36" s="894"/>
      <c r="AZ36" s="894"/>
      <c r="BA36" s="267"/>
      <c r="BB36" s="266"/>
      <c r="BC36" s="267"/>
    </row>
    <row r="37" spans="3:55" ht="18.75" customHeight="1">
      <c r="C37" s="205" t="str">
        <f t="shared" si="4"/>
        <v>○</v>
      </c>
      <c r="E37" s="198"/>
      <c r="F37" s="2049"/>
      <c r="G37" s="2049"/>
      <c r="H37" s="2052"/>
      <c r="I37" s="2152"/>
      <c r="J37" s="2153"/>
      <c r="K37" s="2153"/>
      <c r="L37" s="2156"/>
      <c r="M37" s="2152"/>
      <c r="N37" s="2153"/>
      <c r="O37" s="2153"/>
      <c r="P37" s="2153"/>
      <c r="Q37" s="2153"/>
      <c r="R37" s="2153"/>
      <c r="S37" s="2156"/>
      <c r="T37" s="2137"/>
      <c r="U37" s="2138"/>
      <c r="V37" s="2139"/>
      <c r="W37" s="2137"/>
      <c r="X37" s="2138"/>
      <c r="Y37" s="2139"/>
      <c r="Z37" s="241" t="str">
        <f>IF($I$33="－","－",$Z$30)</f>
        <v>－</v>
      </c>
      <c r="AA37" s="2100" t="str">
        <f>IF(Z37="－","－",'様式7-2'!AK40)</f>
        <v>－</v>
      </c>
      <c r="AB37" s="2100"/>
      <c r="AC37" s="2100" t="str">
        <f>IF(Z37="－","－",IF(AA37="Ａ",1,0))</f>
        <v>－</v>
      </c>
      <c r="AD37" s="2100"/>
      <c r="AE37" s="231"/>
      <c r="AF37" s="232"/>
      <c r="AG37" s="232"/>
      <c r="AH37" s="232"/>
      <c r="AI37" s="233"/>
      <c r="AJ37" s="2143"/>
      <c r="AK37" s="2143"/>
      <c r="AL37" s="2102"/>
      <c r="AM37" s="2102"/>
      <c r="AN37" s="2102"/>
      <c r="AO37" s="2102"/>
      <c r="AP37" s="2102"/>
      <c r="AQ37" s="2102"/>
      <c r="AR37" s="2102"/>
      <c r="AS37" s="237"/>
      <c r="AT37" s="238"/>
      <c r="AX37" s="894"/>
      <c r="AY37" s="894"/>
      <c r="AZ37" s="894"/>
      <c r="BA37" s="267"/>
      <c r="BB37" s="266"/>
      <c r="BC37" s="267"/>
    </row>
    <row r="38" spans="3:55" ht="18.75" customHeight="1">
      <c r="C38" s="205" t="str">
        <f t="shared" si="4"/>
        <v>○</v>
      </c>
      <c r="E38" s="198"/>
      <c r="F38" s="2049"/>
      <c r="G38" s="2049"/>
      <c r="H38" s="2052"/>
      <c r="I38" s="2152"/>
      <c r="J38" s="2153"/>
      <c r="K38" s="2153"/>
      <c r="L38" s="2156"/>
      <c r="M38" s="2152"/>
      <c r="N38" s="2153"/>
      <c r="O38" s="2153"/>
      <c r="P38" s="2153"/>
      <c r="Q38" s="2153"/>
      <c r="R38" s="2153"/>
      <c r="S38" s="2156"/>
      <c r="T38" s="2137"/>
      <c r="U38" s="2138"/>
      <c r="V38" s="2139"/>
      <c r="W38" s="2137"/>
      <c r="X38" s="2138"/>
      <c r="Y38" s="2139"/>
      <c r="Z38" s="241" t="str">
        <f>IF($I$33="－","－",$Z$31)</f>
        <v>－</v>
      </c>
      <c r="AA38" s="2100" t="str">
        <f>IF(Z38="－","－",'様式7-2'!AK46)</f>
        <v>－</v>
      </c>
      <c r="AB38" s="2100"/>
      <c r="AC38" s="2100" t="str">
        <f>IF(Z38="－","－",IF(AA38="Ａ",1,0))</f>
        <v>－</v>
      </c>
      <c r="AD38" s="2100"/>
      <c r="AE38" s="231"/>
      <c r="AF38" s="232"/>
      <c r="AG38" s="232"/>
      <c r="AH38" s="232"/>
      <c r="AI38" s="233"/>
      <c r="AJ38" s="2143"/>
      <c r="AK38" s="2143"/>
      <c r="AL38" s="2102"/>
      <c r="AM38" s="2102"/>
      <c r="AN38" s="2102"/>
      <c r="AO38" s="2102"/>
      <c r="AP38" s="2102"/>
      <c r="AQ38" s="2102"/>
      <c r="AR38" s="2102"/>
      <c r="AS38" s="237"/>
      <c r="AT38" s="238"/>
      <c r="AX38" s="894"/>
      <c r="AY38" s="894"/>
      <c r="AZ38" s="894"/>
      <c r="BA38" s="267"/>
      <c r="BB38" s="266"/>
      <c r="BC38" s="267"/>
    </row>
    <row r="39" spans="3:55" ht="18.75" customHeight="1" thickBot="1">
      <c r="C39" s="205" t="str">
        <f t="shared" si="4"/>
        <v>○</v>
      </c>
      <c r="E39" s="198"/>
      <c r="F39" s="2049"/>
      <c r="G39" s="2049"/>
      <c r="H39" s="2052"/>
      <c r="I39" s="2154"/>
      <c r="J39" s="2155"/>
      <c r="K39" s="2155"/>
      <c r="L39" s="2157"/>
      <c r="M39" s="2154"/>
      <c r="N39" s="2155"/>
      <c r="O39" s="2155"/>
      <c r="P39" s="2155"/>
      <c r="Q39" s="2155"/>
      <c r="R39" s="2155"/>
      <c r="S39" s="2157"/>
      <c r="T39" s="2140"/>
      <c r="U39" s="2141"/>
      <c r="V39" s="2142"/>
      <c r="W39" s="2140"/>
      <c r="X39" s="2141"/>
      <c r="Y39" s="2142"/>
      <c r="Z39" s="231"/>
      <c r="AA39" s="232"/>
      <c r="AB39" s="233"/>
      <c r="AC39" s="2102">
        <f>IF(C33="－","－",ROUND(AVERAGE(AC34:AD38),3))</f>
        <v>0</v>
      </c>
      <c r="AD39" s="2102"/>
      <c r="AE39" s="2097" t="s">
        <v>983</v>
      </c>
      <c r="AF39" s="2098"/>
      <c r="AG39" s="2098"/>
      <c r="AH39" s="2098"/>
      <c r="AI39" s="2099"/>
      <c r="AJ39" s="2143"/>
      <c r="AK39" s="2143"/>
      <c r="AL39" s="2102"/>
      <c r="AM39" s="2102"/>
      <c r="AN39" s="2102"/>
      <c r="AO39" s="2102"/>
      <c r="AP39" s="2102"/>
      <c r="AQ39" s="2102"/>
      <c r="AR39" s="2102"/>
      <c r="AS39" s="237"/>
      <c r="AT39" s="238"/>
      <c r="AX39" s="894"/>
      <c r="AY39" s="894"/>
      <c r="AZ39" s="894"/>
      <c r="BA39" s="267"/>
      <c r="BB39" s="266"/>
      <c r="BC39" s="267"/>
    </row>
    <row r="40" spans="3:55" ht="18.75" customHeight="1" thickBot="1">
      <c r="C40" s="260" t="str">
        <f>IF(①入力票!C15="WTO型","－","○")</f>
        <v>○</v>
      </c>
      <c r="E40" s="198"/>
      <c r="F40" s="2049"/>
      <c r="G40" s="2049"/>
      <c r="H40" s="2052"/>
      <c r="I40" s="2064" t="s">
        <v>362</v>
      </c>
      <c r="J40" s="2065"/>
      <c r="K40" s="2065"/>
      <c r="L40" s="2070" t="str">
        <f>VLOOKUP(AY40,$BB$14:$BC$33,2,1)</f>
        <v>⑤</v>
      </c>
      <c r="M40" s="2073" t="s">
        <v>204</v>
      </c>
      <c r="N40" s="2058"/>
      <c r="O40" s="2058"/>
      <c r="P40" s="2058"/>
      <c r="Q40" s="2058"/>
      <c r="R40" s="2058"/>
      <c r="S40" s="2059"/>
      <c r="T40" s="2088" t="s">
        <v>1004</v>
      </c>
      <c r="U40" s="2076"/>
      <c r="V40" s="2077"/>
      <c r="W40" s="2073">
        <v>1</v>
      </c>
      <c r="X40" s="2058"/>
      <c r="Y40" s="2059"/>
      <c r="Z40" s="241" t="str">
        <f>IF($I$40="－","－",$Z$27)</f>
        <v>①</v>
      </c>
      <c r="AA40" s="2100" t="str">
        <f>IF(Z40="－","－",IF(様式8!AJ42=2,"Ａ",IF(様式8!AJ42=1,"Ｃ","Ｅ")))</f>
        <v>Ｅ</v>
      </c>
      <c r="AB40" s="2100"/>
      <c r="AC40" s="2100">
        <f>IF(Z40="－","－",IF(AA40="Ａ",1,IF(AA40="Ｃ",0.5,0)))</f>
        <v>0</v>
      </c>
      <c r="AD40" s="2100"/>
      <c r="AE40" s="241" t="s">
        <v>984</v>
      </c>
      <c r="AF40" s="231">
        <v>2</v>
      </c>
      <c r="AG40" s="2132" t="s">
        <v>985</v>
      </c>
      <c r="AH40" s="2132"/>
      <c r="AI40" s="2131"/>
      <c r="AJ40" s="2100" t="str">
        <f>IF(OR(①入力票!C10="単体",AY5="単体"),AA40,"（ＪＶ）")</f>
        <v>Ｅ</v>
      </c>
      <c r="AK40" s="2100"/>
      <c r="AL40" s="2102">
        <f>AC45</f>
        <v>0</v>
      </c>
      <c r="AM40" s="2102"/>
      <c r="AN40" s="2102"/>
      <c r="AO40" s="2102"/>
      <c r="AP40" s="2102"/>
      <c r="AQ40" s="2102"/>
      <c r="AR40" s="2102"/>
      <c r="AS40" s="237"/>
      <c r="AT40" s="238"/>
      <c r="AX40" s="894">
        <f>IF(C40="○",1,0)</f>
        <v>1</v>
      </c>
      <c r="AY40" s="894">
        <f>AY33+AX40</f>
        <v>5</v>
      </c>
      <c r="AZ40" s="894">
        <f>AX40*W40</f>
        <v>1</v>
      </c>
      <c r="BA40" s="267"/>
      <c r="BB40" s="266"/>
      <c r="BC40" s="267"/>
    </row>
    <row r="41" spans="3:55" ht="18.75" customHeight="1">
      <c r="C41" s="205" t="str">
        <f>C$40</f>
        <v>○</v>
      </c>
      <c r="E41" s="198"/>
      <c r="F41" s="2049"/>
      <c r="G41" s="2049"/>
      <c r="H41" s="2052"/>
      <c r="I41" s="2066"/>
      <c r="J41" s="2067"/>
      <c r="K41" s="2067"/>
      <c r="L41" s="2071"/>
      <c r="M41" s="2074"/>
      <c r="N41" s="2060"/>
      <c r="O41" s="2060"/>
      <c r="P41" s="2060"/>
      <c r="Q41" s="2060"/>
      <c r="R41" s="2060"/>
      <c r="S41" s="2061"/>
      <c r="T41" s="2089"/>
      <c r="U41" s="2078"/>
      <c r="V41" s="2079"/>
      <c r="W41" s="2074"/>
      <c r="X41" s="2060"/>
      <c r="Y41" s="2061"/>
      <c r="Z41" s="241" t="str">
        <f>IF($I$40="－","－",$Z$28)</f>
        <v>－</v>
      </c>
      <c r="AA41" s="2100" t="str">
        <f>IF(Z41="－","－",IF(様式8!AJ67=2,"Ａ",IF(様式8!AJ67=1,"Ｃ","Ｅ")))</f>
        <v>－</v>
      </c>
      <c r="AB41" s="2100"/>
      <c r="AC41" s="2100" t="str">
        <f t="shared" ref="AC41:AC44" si="5">IF(Z41="－","－",IF(AA41="Ａ",1,IF(AA41="Ｃ",0.5,0)))</f>
        <v>－</v>
      </c>
      <c r="AD41" s="2100"/>
      <c r="AE41" s="241" t="s">
        <v>986</v>
      </c>
      <c r="AF41" s="231">
        <v>1</v>
      </c>
      <c r="AG41" s="2098" t="s">
        <v>402</v>
      </c>
      <c r="AH41" s="2098"/>
      <c r="AI41" s="2099"/>
      <c r="AJ41" s="2100"/>
      <c r="AK41" s="2100"/>
      <c r="AL41" s="2102"/>
      <c r="AM41" s="2102"/>
      <c r="AN41" s="2102"/>
      <c r="AO41" s="2102"/>
      <c r="AP41" s="2102"/>
      <c r="AQ41" s="2102"/>
      <c r="AR41" s="2102"/>
      <c r="AS41" s="237"/>
      <c r="AT41" s="238"/>
      <c r="AX41" s="894"/>
      <c r="AY41" s="894"/>
      <c r="AZ41" s="894"/>
    </row>
    <row r="42" spans="3:55" ht="18.75" customHeight="1">
      <c r="C42" s="205" t="str">
        <f>C$40</f>
        <v>○</v>
      </c>
      <c r="E42" s="198"/>
      <c r="F42" s="2049"/>
      <c r="G42" s="2049"/>
      <c r="H42" s="2052"/>
      <c r="I42" s="2066"/>
      <c r="J42" s="2067"/>
      <c r="K42" s="2067"/>
      <c r="L42" s="2071"/>
      <c r="M42" s="2074"/>
      <c r="N42" s="2060"/>
      <c r="O42" s="2060"/>
      <c r="P42" s="2060"/>
      <c r="Q42" s="2060"/>
      <c r="R42" s="2060"/>
      <c r="S42" s="2061"/>
      <c r="T42" s="2089"/>
      <c r="U42" s="2078"/>
      <c r="V42" s="2079"/>
      <c r="W42" s="2074"/>
      <c r="X42" s="2060"/>
      <c r="Y42" s="2061"/>
      <c r="Z42" s="241" t="str">
        <f>IF($I$40="－","－",$Z$29)</f>
        <v>－</v>
      </c>
      <c r="AA42" s="2100" t="str">
        <f>IF(Z42="－","－",IF(様式8!AJ92=2,"Ａ",IF(様式8!AJ92=1,"Ｃ","Ｅ")))</f>
        <v>－</v>
      </c>
      <c r="AB42" s="2100"/>
      <c r="AC42" s="2100" t="str">
        <f t="shared" si="5"/>
        <v>－</v>
      </c>
      <c r="AD42" s="2100"/>
      <c r="AE42" s="241" t="s">
        <v>987</v>
      </c>
      <c r="AF42" s="2097" t="s">
        <v>375</v>
      </c>
      <c r="AG42" s="2098"/>
      <c r="AH42" s="2098"/>
      <c r="AI42" s="2099"/>
      <c r="AJ42" s="2100"/>
      <c r="AK42" s="2100"/>
      <c r="AL42" s="2102"/>
      <c r="AM42" s="2102"/>
      <c r="AN42" s="2102"/>
      <c r="AO42" s="2102"/>
      <c r="AP42" s="2102"/>
      <c r="AQ42" s="2102"/>
      <c r="AR42" s="2102"/>
      <c r="AS42" s="237"/>
      <c r="AT42" s="238"/>
      <c r="AX42" s="894"/>
      <c r="AY42" s="894"/>
      <c r="AZ42" s="894"/>
    </row>
    <row r="43" spans="3:55" ht="18.75" customHeight="1">
      <c r="C43" s="205" t="str">
        <f>C$40</f>
        <v>○</v>
      </c>
      <c r="E43" s="198"/>
      <c r="F43" s="2049"/>
      <c r="G43" s="2049"/>
      <c r="H43" s="2052"/>
      <c r="I43" s="2066"/>
      <c r="J43" s="2067"/>
      <c r="K43" s="2067"/>
      <c r="L43" s="2071"/>
      <c r="M43" s="2074"/>
      <c r="N43" s="2060"/>
      <c r="O43" s="2060"/>
      <c r="P43" s="2060"/>
      <c r="Q43" s="2060"/>
      <c r="R43" s="2060"/>
      <c r="S43" s="2061"/>
      <c r="T43" s="2089"/>
      <c r="U43" s="2078"/>
      <c r="V43" s="2079"/>
      <c r="W43" s="2074"/>
      <c r="X43" s="2060"/>
      <c r="Y43" s="2061"/>
      <c r="Z43" s="241" t="str">
        <f>IF($I$40="－","－",$Z$30)</f>
        <v>－</v>
      </c>
      <c r="AA43" s="2100" t="str">
        <f>IF(Z43="－","－",IF(様式8!AJ117=2,"Ａ",IF(様式8!AJ117=1,"Ｃ","Ｅ")))</f>
        <v>－</v>
      </c>
      <c r="AB43" s="2100"/>
      <c r="AC43" s="2100" t="str">
        <f t="shared" si="5"/>
        <v>－</v>
      </c>
      <c r="AD43" s="2100"/>
      <c r="AE43" s="231"/>
      <c r="AF43" s="232"/>
      <c r="AG43" s="232"/>
      <c r="AH43" s="232"/>
      <c r="AI43" s="233"/>
      <c r="AJ43" s="2100"/>
      <c r="AK43" s="2100"/>
      <c r="AL43" s="2102"/>
      <c r="AM43" s="2102"/>
      <c r="AN43" s="2102"/>
      <c r="AO43" s="2102"/>
      <c r="AP43" s="2102"/>
      <c r="AQ43" s="2102"/>
      <c r="AR43" s="2102"/>
      <c r="AS43" s="237"/>
      <c r="AT43" s="238"/>
      <c r="AX43" s="894"/>
      <c r="AY43" s="894"/>
      <c r="AZ43" s="894"/>
    </row>
    <row r="44" spans="3:55" ht="18.75" customHeight="1">
      <c r="C44" s="205" t="str">
        <f>C$40</f>
        <v>○</v>
      </c>
      <c r="E44" s="198"/>
      <c r="F44" s="2049"/>
      <c r="G44" s="2049"/>
      <c r="H44" s="2052"/>
      <c r="I44" s="2066"/>
      <c r="J44" s="2067"/>
      <c r="K44" s="2067"/>
      <c r="L44" s="2071"/>
      <c r="M44" s="2074"/>
      <c r="N44" s="2060"/>
      <c r="O44" s="2060"/>
      <c r="P44" s="2060"/>
      <c r="Q44" s="2060"/>
      <c r="R44" s="2060"/>
      <c r="S44" s="2061"/>
      <c r="T44" s="2089"/>
      <c r="U44" s="2078"/>
      <c r="V44" s="2079"/>
      <c r="W44" s="2074"/>
      <c r="X44" s="2060"/>
      <c r="Y44" s="2061"/>
      <c r="Z44" s="241" t="str">
        <f>IF($I$40="－","－",$Z$31)</f>
        <v>－</v>
      </c>
      <c r="AA44" s="2100" t="str">
        <f>IF(Z44="－","－",IF(様式8!AJ142=2,"Ａ",IF(様式8!AJ142=1,"Ｃ","Ｅ")))</f>
        <v>－</v>
      </c>
      <c r="AB44" s="2100"/>
      <c r="AC44" s="2100" t="str">
        <f t="shared" si="5"/>
        <v>－</v>
      </c>
      <c r="AD44" s="2100"/>
      <c r="AE44" s="231"/>
      <c r="AF44" s="232"/>
      <c r="AG44" s="232"/>
      <c r="AH44" s="232"/>
      <c r="AI44" s="233"/>
      <c r="AJ44" s="2100"/>
      <c r="AK44" s="2100"/>
      <c r="AL44" s="2102"/>
      <c r="AM44" s="2102"/>
      <c r="AN44" s="2102"/>
      <c r="AO44" s="2102"/>
      <c r="AP44" s="2102"/>
      <c r="AQ44" s="2102"/>
      <c r="AR44" s="2102"/>
      <c r="AS44" s="237"/>
      <c r="AT44" s="238"/>
      <c r="AX44" s="894"/>
      <c r="AY44" s="894"/>
      <c r="AZ44" s="894"/>
    </row>
    <row r="45" spans="3:55" ht="18.75" customHeight="1" thickBot="1">
      <c r="C45" s="205" t="str">
        <f>C$40</f>
        <v>○</v>
      </c>
      <c r="E45" s="198"/>
      <c r="F45" s="2049"/>
      <c r="G45" s="2049"/>
      <c r="H45" s="2052"/>
      <c r="I45" s="2068"/>
      <c r="J45" s="2069"/>
      <c r="K45" s="2069"/>
      <c r="L45" s="2072"/>
      <c r="M45" s="2075"/>
      <c r="N45" s="2062"/>
      <c r="O45" s="2062"/>
      <c r="P45" s="2062"/>
      <c r="Q45" s="2062"/>
      <c r="R45" s="2062"/>
      <c r="S45" s="2063"/>
      <c r="T45" s="2090"/>
      <c r="U45" s="2080"/>
      <c r="V45" s="2081"/>
      <c r="W45" s="2075"/>
      <c r="X45" s="2062"/>
      <c r="Y45" s="2063"/>
      <c r="Z45" s="231"/>
      <c r="AA45" s="232"/>
      <c r="AB45" s="233"/>
      <c r="AC45" s="2102">
        <f>IF(C40="－","－",ROUND(AVERAGE(AC40:AD44),3))</f>
        <v>0</v>
      </c>
      <c r="AD45" s="2102"/>
      <c r="AE45" s="2097" t="s">
        <v>983</v>
      </c>
      <c r="AF45" s="2098"/>
      <c r="AG45" s="2098"/>
      <c r="AH45" s="2098"/>
      <c r="AI45" s="2099"/>
      <c r="AJ45" s="2100"/>
      <c r="AK45" s="2100"/>
      <c r="AL45" s="2102"/>
      <c r="AM45" s="2102"/>
      <c r="AN45" s="2102"/>
      <c r="AO45" s="2102"/>
      <c r="AP45" s="2102"/>
      <c r="AQ45" s="2102"/>
      <c r="AR45" s="2102"/>
      <c r="AS45" s="237"/>
      <c r="AT45" s="238"/>
      <c r="AX45" s="894"/>
      <c r="AY45" s="894"/>
      <c r="AZ45" s="894"/>
    </row>
    <row r="46" spans="3:55" ht="18.75" hidden="1" customHeight="1" thickBot="1">
      <c r="C46" s="260" t="str">
        <f>IF(①入力票!K31="○","○","－")</f>
        <v>－</v>
      </c>
      <c r="E46" s="198"/>
      <c r="F46" s="2049"/>
      <c r="G46" s="2049"/>
      <c r="H46" s="2052"/>
      <c r="I46" s="2064" t="s">
        <v>362</v>
      </c>
      <c r="J46" s="2065"/>
      <c r="K46" s="2065"/>
      <c r="L46" s="2070" t="str">
        <f>VLOOKUP(AY46,$BB$14:$BC$33,2,1)</f>
        <v>⑤</v>
      </c>
      <c r="M46" s="2073" t="s">
        <v>206</v>
      </c>
      <c r="N46" s="2058"/>
      <c r="O46" s="2058"/>
      <c r="P46" s="2058"/>
      <c r="Q46" s="2058"/>
      <c r="R46" s="2058"/>
      <c r="S46" s="2059"/>
      <c r="T46" s="2088" t="s">
        <v>1018</v>
      </c>
      <c r="U46" s="2076"/>
      <c r="V46" s="2077"/>
      <c r="W46" s="2073">
        <v>1</v>
      </c>
      <c r="X46" s="2058"/>
      <c r="Y46" s="2059"/>
      <c r="Z46" s="241" t="str">
        <f>IF($I$46="－","－",$Z$27)</f>
        <v>①</v>
      </c>
      <c r="AA46" s="2100" t="str">
        <f>IF(Z46="－","－",IF(様式9!AJ34&gt;=1,"Ｅ","Ａ"))</f>
        <v>Ｅ</v>
      </c>
      <c r="AB46" s="2100"/>
      <c r="AC46" s="2100">
        <f>IF(Z46="－","－",IF(AA46="Ａ",1,0))</f>
        <v>0</v>
      </c>
      <c r="AD46" s="2100"/>
      <c r="AE46" s="241" t="s">
        <v>984</v>
      </c>
      <c r="AF46" s="231">
        <v>0</v>
      </c>
      <c r="AG46" s="2098" t="s">
        <v>988</v>
      </c>
      <c r="AH46" s="2098"/>
      <c r="AI46" s="2099"/>
      <c r="AJ46" s="2100" t="str">
        <f>IF(OR(①入力票!C10="単体",AY5="単体"),AA46,"（ＪＶ）")</f>
        <v>Ｅ</v>
      </c>
      <c r="AK46" s="2100"/>
      <c r="AL46" s="2102" t="str">
        <f>AC51</f>
        <v>－</v>
      </c>
      <c r="AM46" s="2102"/>
      <c r="AN46" s="2102"/>
      <c r="AO46" s="2102"/>
      <c r="AP46" s="2102"/>
      <c r="AQ46" s="2102"/>
      <c r="AR46" s="2102"/>
      <c r="AS46" s="237"/>
      <c r="AT46" s="238"/>
      <c r="AX46" s="894">
        <f>IF(C46="○",1,0)</f>
        <v>0</v>
      </c>
      <c r="AY46" s="894">
        <f>AY40+AX46</f>
        <v>5</v>
      </c>
      <c r="AZ46" s="894">
        <f>AX46*W46</f>
        <v>0</v>
      </c>
    </row>
    <row r="47" spans="3:55" ht="18.75" hidden="1" customHeight="1">
      <c r="C47" s="205" t="str">
        <f>C$46</f>
        <v>－</v>
      </c>
      <c r="E47" s="198"/>
      <c r="F47" s="2049"/>
      <c r="G47" s="2049"/>
      <c r="H47" s="2052"/>
      <c r="I47" s="2066"/>
      <c r="J47" s="2067"/>
      <c r="K47" s="2067"/>
      <c r="L47" s="2071"/>
      <c r="M47" s="2074"/>
      <c r="N47" s="2060"/>
      <c r="O47" s="2060"/>
      <c r="P47" s="2060"/>
      <c r="Q47" s="2060"/>
      <c r="R47" s="2060"/>
      <c r="S47" s="2061"/>
      <c r="T47" s="2089"/>
      <c r="U47" s="2078"/>
      <c r="V47" s="2079"/>
      <c r="W47" s="2074"/>
      <c r="X47" s="2060"/>
      <c r="Y47" s="2061"/>
      <c r="Z47" s="241" t="str">
        <f>IF($I$46="－","－",$Z$28)</f>
        <v>－</v>
      </c>
      <c r="AA47" s="2100" t="str">
        <f>IF(Z47="－","－",IF(様式9!AJ51&gt;=1,"Ｅ","Ａ"))</f>
        <v>－</v>
      </c>
      <c r="AB47" s="2100"/>
      <c r="AC47" s="2100" t="str">
        <f>IF(Z47="－","－",IF(AA47="Ａ",1,0))</f>
        <v>－</v>
      </c>
      <c r="AD47" s="2100"/>
      <c r="AE47" s="241" t="str">
        <f>IF(AF48=2,"Ｃ","－")</f>
        <v>－</v>
      </c>
      <c r="AF47" s="231" t="str">
        <f>IF(AF48=2,1,"－")</f>
        <v>－</v>
      </c>
      <c r="AG47" s="2098" t="str">
        <f>IF(AF48=2,"件","－")</f>
        <v>－</v>
      </c>
      <c r="AH47" s="2098"/>
      <c r="AI47" s="2099"/>
      <c r="AJ47" s="2100"/>
      <c r="AK47" s="2100"/>
      <c r="AL47" s="2102"/>
      <c r="AM47" s="2102"/>
      <c r="AN47" s="2102"/>
      <c r="AO47" s="2102"/>
      <c r="AP47" s="2102"/>
      <c r="AQ47" s="2102"/>
      <c r="AR47" s="2102"/>
      <c r="AS47" s="237"/>
      <c r="AT47" s="238"/>
      <c r="AX47" s="894"/>
      <c r="AY47" s="894"/>
      <c r="AZ47" s="894"/>
    </row>
    <row r="48" spans="3:55" ht="18.75" hidden="1" customHeight="1">
      <c r="C48" s="205" t="str">
        <f>C$46</f>
        <v>－</v>
      </c>
      <c r="E48" s="198"/>
      <c r="F48" s="2049"/>
      <c r="G48" s="2049"/>
      <c r="H48" s="2052"/>
      <c r="I48" s="2066"/>
      <c r="J48" s="2067"/>
      <c r="K48" s="2067"/>
      <c r="L48" s="2071"/>
      <c r="M48" s="2074"/>
      <c r="N48" s="2060"/>
      <c r="O48" s="2060"/>
      <c r="P48" s="2060"/>
      <c r="Q48" s="2060"/>
      <c r="R48" s="2060"/>
      <c r="S48" s="2061"/>
      <c r="T48" s="2089"/>
      <c r="U48" s="2078"/>
      <c r="V48" s="2079"/>
      <c r="W48" s="2074"/>
      <c r="X48" s="2060"/>
      <c r="Y48" s="2061"/>
      <c r="Z48" s="241" t="str">
        <f>IF($I$46="－","－",$Z$29)</f>
        <v>－</v>
      </c>
      <c r="AA48" s="2100" t="str">
        <f>IF(Z48="－","－",IF(様式9!AJ68&gt;=1,"Ｅ","Ａ"))</f>
        <v>－</v>
      </c>
      <c r="AB48" s="2100"/>
      <c r="AC48" s="2100" t="str">
        <f>IF(Z48="－","－",IF(AA48="Ａ",1,0))</f>
        <v>－</v>
      </c>
      <c r="AD48" s="2100"/>
      <c r="AE48" s="241" t="s">
        <v>989</v>
      </c>
      <c r="AF48" s="231">
        <v>1</v>
      </c>
      <c r="AG48" s="2098" t="s">
        <v>990</v>
      </c>
      <c r="AH48" s="2098"/>
      <c r="AI48" s="2099"/>
      <c r="AJ48" s="2100"/>
      <c r="AK48" s="2100"/>
      <c r="AL48" s="2102"/>
      <c r="AM48" s="2102"/>
      <c r="AN48" s="2102"/>
      <c r="AO48" s="2102"/>
      <c r="AP48" s="2102"/>
      <c r="AQ48" s="2102"/>
      <c r="AR48" s="2102"/>
      <c r="AS48" s="237"/>
      <c r="AT48" s="238"/>
      <c r="AX48" s="894"/>
      <c r="AY48" s="894"/>
      <c r="AZ48" s="894"/>
    </row>
    <row r="49" spans="3:52" ht="18.75" hidden="1" customHeight="1">
      <c r="C49" s="205" t="str">
        <f>C$46</f>
        <v>－</v>
      </c>
      <c r="E49" s="198"/>
      <c r="F49" s="2049"/>
      <c r="G49" s="2049"/>
      <c r="H49" s="2052"/>
      <c r="I49" s="2066"/>
      <c r="J49" s="2067"/>
      <c r="K49" s="2067"/>
      <c r="L49" s="2071"/>
      <c r="M49" s="2074"/>
      <c r="N49" s="2060"/>
      <c r="O49" s="2060"/>
      <c r="P49" s="2060"/>
      <c r="Q49" s="2060"/>
      <c r="R49" s="2060"/>
      <c r="S49" s="2061"/>
      <c r="T49" s="2089"/>
      <c r="U49" s="2078"/>
      <c r="V49" s="2079"/>
      <c r="W49" s="2074"/>
      <c r="X49" s="2060"/>
      <c r="Y49" s="2061"/>
      <c r="Z49" s="241" t="str">
        <f>IF($I$46="－","－",$Z$30)</f>
        <v>－</v>
      </c>
      <c r="AA49" s="2100" t="str">
        <f>IF(Z49="－","－",IF(様式9!AJ85&gt;=1,"Ｅ","Ａ"))</f>
        <v>－</v>
      </c>
      <c r="AB49" s="2100"/>
      <c r="AC49" s="2100" t="str">
        <f>IF(Z49="－","－",IF(AA49="Ａ",1,0))</f>
        <v>－</v>
      </c>
      <c r="AD49" s="2100"/>
      <c r="AE49" s="231"/>
      <c r="AF49" s="232"/>
      <c r="AG49" s="232"/>
      <c r="AH49" s="232"/>
      <c r="AI49" s="233"/>
      <c r="AJ49" s="2100"/>
      <c r="AK49" s="2100"/>
      <c r="AL49" s="2102"/>
      <c r="AM49" s="2102"/>
      <c r="AN49" s="2102"/>
      <c r="AO49" s="2102"/>
      <c r="AP49" s="2102"/>
      <c r="AQ49" s="2102"/>
      <c r="AR49" s="2102"/>
      <c r="AS49" s="237"/>
      <c r="AT49" s="238"/>
      <c r="AX49" s="894"/>
      <c r="AY49" s="894"/>
      <c r="AZ49" s="894"/>
    </row>
    <row r="50" spans="3:52" ht="18.75" hidden="1" customHeight="1">
      <c r="C50" s="205" t="str">
        <f>C$46</f>
        <v>－</v>
      </c>
      <c r="E50" s="198"/>
      <c r="F50" s="2049"/>
      <c r="G50" s="2049"/>
      <c r="H50" s="2052"/>
      <c r="I50" s="2066"/>
      <c r="J50" s="2067"/>
      <c r="K50" s="2067"/>
      <c r="L50" s="2071"/>
      <c r="M50" s="2074"/>
      <c r="N50" s="2060"/>
      <c r="O50" s="2060"/>
      <c r="P50" s="2060"/>
      <c r="Q50" s="2060"/>
      <c r="R50" s="2060"/>
      <c r="S50" s="2061"/>
      <c r="T50" s="2089"/>
      <c r="U50" s="2078"/>
      <c r="V50" s="2079"/>
      <c r="W50" s="2074"/>
      <c r="X50" s="2060"/>
      <c r="Y50" s="2061"/>
      <c r="Z50" s="241" t="str">
        <f>IF($I$46="－","－",$Z$31)</f>
        <v>－</v>
      </c>
      <c r="AA50" s="2100" t="str">
        <f>IF(Z50="－","－",IF(様式9!AJ102&gt;=1,"Ｅ","Ａ"))</f>
        <v>－</v>
      </c>
      <c r="AB50" s="2100"/>
      <c r="AC50" s="2100" t="str">
        <f>IF(Z50="－","－",IF(AA50="Ａ",1,0))</f>
        <v>－</v>
      </c>
      <c r="AD50" s="2100"/>
      <c r="AE50" s="231"/>
      <c r="AF50" s="232"/>
      <c r="AG50" s="232"/>
      <c r="AH50" s="232"/>
      <c r="AI50" s="233"/>
      <c r="AJ50" s="2100"/>
      <c r="AK50" s="2100"/>
      <c r="AL50" s="2102"/>
      <c r="AM50" s="2102"/>
      <c r="AN50" s="2102"/>
      <c r="AO50" s="2102"/>
      <c r="AP50" s="2102"/>
      <c r="AQ50" s="2102"/>
      <c r="AR50" s="2102"/>
      <c r="AS50" s="237"/>
      <c r="AT50" s="238"/>
      <c r="AX50" s="894"/>
      <c r="AY50" s="894"/>
      <c r="AZ50" s="894"/>
    </row>
    <row r="51" spans="3:52" ht="18.75" hidden="1" customHeight="1" thickBot="1">
      <c r="C51" s="205" t="str">
        <f>C$46</f>
        <v>－</v>
      </c>
      <c r="E51" s="198"/>
      <c r="F51" s="2049"/>
      <c r="G51" s="2049"/>
      <c r="H51" s="2052"/>
      <c r="I51" s="2068"/>
      <c r="J51" s="2069"/>
      <c r="K51" s="2069"/>
      <c r="L51" s="2072"/>
      <c r="M51" s="2075"/>
      <c r="N51" s="2062"/>
      <c r="O51" s="2062"/>
      <c r="P51" s="2062"/>
      <c r="Q51" s="2062"/>
      <c r="R51" s="2062"/>
      <c r="S51" s="2063"/>
      <c r="T51" s="2090"/>
      <c r="U51" s="2080"/>
      <c r="V51" s="2081"/>
      <c r="W51" s="2075"/>
      <c r="X51" s="2062"/>
      <c r="Y51" s="2063"/>
      <c r="Z51" s="231"/>
      <c r="AA51" s="232"/>
      <c r="AB51" s="233"/>
      <c r="AC51" s="2102" t="str">
        <f>IF(C46="－","－",ROUND(AVERAGE(AC46:AD50),3))</f>
        <v>－</v>
      </c>
      <c r="AD51" s="2102"/>
      <c r="AE51" s="2097" t="s">
        <v>983</v>
      </c>
      <c r="AF51" s="2098"/>
      <c r="AG51" s="2098"/>
      <c r="AH51" s="2098"/>
      <c r="AI51" s="2099"/>
      <c r="AJ51" s="2100"/>
      <c r="AK51" s="2100"/>
      <c r="AL51" s="2102"/>
      <c r="AM51" s="2102"/>
      <c r="AN51" s="2102"/>
      <c r="AO51" s="2102"/>
      <c r="AP51" s="2102"/>
      <c r="AQ51" s="2102"/>
      <c r="AR51" s="2102"/>
      <c r="AS51" s="237"/>
      <c r="AT51" s="238"/>
      <c r="AX51" s="894"/>
      <c r="AY51" s="894"/>
      <c r="AZ51" s="894"/>
    </row>
    <row r="52" spans="3:52" ht="18.75" hidden="1" customHeight="1" thickBot="1">
      <c r="C52" s="260" t="str">
        <f>IF(①入力票!L40="品質管理への取り組み","○","－")</f>
        <v>－</v>
      </c>
      <c r="E52" s="198"/>
      <c r="F52" s="2049"/>
      <c r="G52" s="2049"/>
      <c r="H52" s="2052"/>
      <c r="I52" s="2064" t="s">
        <v>362</v>
      </c>
      <c r="J52" s="2065"/>
      <c r="K52" s="2065"/>
      <c r="L52" s="2070" t="str">
        <f>VLOOKUP(AY52,$BB$14:$BC$33,2,1)</f>
        <v>⑤</v>
      </c>
      <c r="M52" s="2073" t="s">
        <v>208</v>
      </c>
      <c r="N52" s="2058"/>
      <c r="O52" s="2058"/>
      <c r="P52" s="2058"/>
      <c r="Q52" s="2058"/>
      <c r="R52" s="2058"/>
      <c r="S52" s="2059"/>
      <c r="T52" s="2088" t="s">
        <v>1019</v>
      </c>
      <c r="U52" s="2076"/>
      <c r="V52" s="2077"/>
      <c r="W52" s="2073">
        <v>1</v>
      </c>
      <c r="X52" s="2058"/>
      <c r="Y52" s="2059"/>
      <c r="Z52" s="241" t="str">
        <f>IF($I$52="－","－",$Z$27)</f>
        <v>①</v>
      </c>
      <c r="AA52" s="2100" t="str">
        <f>IF(Z52="－","－",'様式10-1'!AI20)</f>
        <v>未入力箇所あり</v>
      </c>
      <c r="AB52" s="2100"/>
      <c r="AC52" s="2100">
        <f>IF(Z52="－","－",IF(AA52="Ａ",1,0))</f>
        <v>0</v>
      </c>
      <c r="AD52" s="2100"/>
      <c r="AE52" s="241" t="s">
        <v>984</v>
      </c>
      <c r="AF52" s="2097" t="s">
        <v>414</v>
      </c>
      <c r="AG52" s="2098"/>
      <c r="AH52" s="2098"/>
      <c r="AI52" s="2099"/>
      <c r="AJ52" s="2100" t="str">
        <f>IF(OR(①入力票!C10="単体",AY5="単体"),AA52,"（ＪＶ）")</f>
        <v>未入力箇所あり</v>
      </c>
      <c r="AK52" s="2100"/>
      <c r="AL52" s="2102" t="str">
        <f>+AC57</f>
        <v>－</v>
      </c>
      <c r="AM52" s="2102"/>
      <c r="AN52" s="2102"/>
      <c r="AO52" s="2102"/>
      <c r="AP52" s="2102"/>
      <c r="AQ52" s="2102"/>
      <c r="AR52" s="2102"/>
      <c r="AS52" s="237"/>
      <c r="AT52" s="238"/>
      <c r="AX52" s="894">
        <f>IF(C52="○",1,0)</f>
        <v>0</v>
      </c>
      <c r="AY52" s="894">
        <f>AY46+AX52</f>
        <v>5</v>
      </c>
      <c r="AZ52" s="894">
        <f>AX52*W52</f>
        <v>0</v>
      </c>
    </row>
    <row r="53" spans="3:52" ht="18.75" hidden="1" customHeight="1">
      <c r="C53" s="205" t="str">
        <f>C$52</f>
        <v>－</v>
      </c>
      <c r="E53" s="198"/>
      <c r="F53" s="2049"/>
      <c r="G53" s="2049"/>
      <c r="H53" s="2052"/>
      <c r="I53" s="2066"/>
      <c r="J53" s="2067"/>
      <c r="K53" s="2067"/>
      <c r="L53" s="2071"/>
      <c r="M53" s="2074"/>
      <c r="N53" s="2060"/>
      <c r="O53" s="2060"/>
      <c r="P53" s="2060"/>
      <c r="Q53" s="2060"/>
      <c r="R53" s="2060"/>
      <c r="S53" s="2061"/>
      <c r="T53" s="2089"/>
      <c r="U53" s="2078"/>
      <c r="V53" s="2079"/>
      <c r="W53" s="2074"/>
      <c r="X53" s="2060"/>
      <c r="Y53" s="2061"/>
      <c r="Z53" s="241" t="str">
        <f>IF($I$52="－","－",$Z$28)</f>
        <v>－</v>
      </c>
      <c r="AA53" s="2100" t="str">
        <f>IF(Z53="－","－",'様式10-1'!AI25)</f>
        <v>－</v>
      </c>
      <c r="AB53" s="2100"/>
      <c r="AC53" s="2100" t="str">
        <f>IF(Z53="－","－",IF(AA53="Ａ",1,0))</f>
        <v>－</v>
      </c>
      <c r="AD53" s="2100"/>
      <c r="AE53" s="241" t="s">
        <v>989</v>
      </c>
      <c r="AF53" s="2097" t="s">
        <v>415</v>
      </c>
      <c r="AG53" s="2098"/>
      <c r="AH53" s="2098"/>
      <c r="AI53" s="2099"/>
      <c r="AJ53" s="2100"/>
      <c r="AK53" s="2100"/>
      <c r="AL53" s="2102"/>
      <c r="AM53" s="2102"/>
      <c r="AN53" s="2102"/>
      <c r="AO53" s="2102"/>
      <c r="AP53" s="2102"/>
      <c r="AQ53" s="2102"/>
      <c r="AR53" s="2102"/>
      <c r="AS53" s="237"/>
      <c r="AT53" s="238"/>
      <c r="AX53" s="894"/>
      <c r="AY53" s="894"/>
      <c r="AZ53" s="894"/>
    </row>
    <row r="54" spans="3:52" ht="18.75" hidden="1" customHeight="1">
      <c r="C54" s="205" t="str">
        <f>C$52</f>
        <v>－</v>
      </c>
      <c r="E54" s="198"/>
      <c r="F54" s="2049"/>
      <c r="G54" s="2049"/>
      <c r="H54" s="2052"/>
      <c r="I54" s="2066"/>
      <c r="J54" s="2067"/>
      <c r="K54" s="2067"/>
      <c r="L54" s="2071"/>
      <c r="M54" s="2074"/>
      <c r="N54" s="2060"/>
      <c r="O54" s="2060"/>
      <c r="P54" s="2060"/>
      <c r="Q54" s="2060"/>
      <c r="R54" s="2060"/>
      <c r="S54" s="2061"/>
      <c r="T54" s="2089"/>
      <c r="U54" s="2078"/>
      <c r="V54" s="2079"/>
      <c r="W54" s="2074"/>
      <c r="X54" s="2060"/>
      <c r="Y54" s="2061"/>
      <c r="Z54" s="241" t="str">
        <f>IF($I$52="－","－",$Z$29)</f>
        <v>－</v>
      </c>
      <c r="AA54" s="2100" t="str">
        <f>IF(Z54="－","－",'様式10-1'!AI30)</f>
        <v>－</v>
      </c>
      <c r="AB54" s="2100"/>
      <c r="AC54" s="2100" t="str">
        <f>IF(Z54="－","－",IF(AA54="Ａ",1,0))</f>
        <v>－</v>
      </c>
      <c r="AD54" s="2100"/>
      <c r="AE54" s="231"/>
      <c r="AF54" s="232"/>
      <c r="AG54" s="232"/>
      <c r="AH54" s="232"/>
      <c r="AI54" s="233"/>
      <c r="AJ54" s="2100"/>
      <c r="AK54" s="2100"/>
      <c r="AL54" s="2102"/>
      <c r="AM54" s="2102"/>
      <c r="AN54" s="2102"/>
      <c r="AO54" s="2102"/>
      <c r="AP54" s="2102"/>
      <c r="AQ54" s="2102"/>
      <c r="AR54" s="2102"/>
      <c r="AS54" s="237"/>
      <c r="AT54" s="238"/>
      <c r="AX54" s="894"/>
      <c r="AY54" s="894"/>
      <c r="AZ54" s="894"/>
    </row>
    <row r="55" spans="3:52" ht="18.75" hidden="1" customHeight="1">
      <c r="C55" s="205" t="str">
        <f>C$52</f>
        <v>－</v>
      </c>
      <c r="E55" s="198"/>
      <c r="F55" s="2049"/>
      <c r="G55" s="2049"/>
      <c r="H55" s="2052"/>
      <c r="I55" s="2066"/>
      <c r="J55" s="2067"/>
      <c r="K55" s="2067"/>
      <c r="L55" s="2071"/>
      <c r="M55" s="2074"/>
      <c r="N55" s="2060"/>
      <c r="O55" s="2060"/>
      <c r="P55" s="2060"/>
      <c r="Q55" s="2060"/>
      <c r="R55" s="2060"/>
      <c r="S55" s="2061"/>
      <c r="T55" s="2089"/>
      <c r="U55" s="2078"/>
      <c r="V55" s="2079"/>
      <c r="W55" s="2074"/>
      <c r="X55" s="2060"/>
      <c r="Y55" s="2061"/>
      <c r="Z55" s="241" t="str">
        <f>IF($I$52="－","－",$Z$30)</f>
        <v>－</v>
      </c>
      <c r="AA55" s="2100" t="str">
        <f>IF(Z55="－","－",'様式10-1'!AI35)</f>
        <v>－</v>
      </c>
      <c r="AB55" s="2100"/>
      <c r="AC55" s="2100" t="str">
        <f>IF(Z55="－","－",IF(AA55="Ａ",1,0))</f>
        <v>－</v>
      </c>
      <c r="AD55" s="2100"/>
      <c r="AE55" s="231"/>
      <c r="AF55" s="232"/>
      <c r="AG55" s="232"/>
      <c r="AH55" s="232"/>
      <c r="AI55" s="233"/>
      <c r="AJ55" s="2100"/>
      <c r="AK55" s="2100"/>
      <c r="AL55" s="2102"/>
      <c r="AM55" s="2102"/>
      <c r="AN55" s="2102"/>
      <c r="AO55" s="2102"/>
      <c r="AP55" s="2102"/>
      <c r="AQ55" s="2102"/>
      <c r="AR55" s="2102"/>
      <c r="AS55" s="237"/>
      <c r="AT55" s="238"/>
      <c r="AX55" s="894"/>
      <c r="AY55" s="894"/>
      <c r="AZ55" s="894"/>
    </row>
    <row r="56" spans="3:52" ht="18.75" hidden="1" customHeight="1">
      <c r="C56" s="205" t="str">
        <f>C$52</f>
        <v>－</v>
      </c>
      <c r="E56" s="198"/>
      <c r="F56" s="2049"/>
      <c r="G56" s="2049"/>
      <c r="H56" s="2052"/>
      <c r="I56" s="2066"/>
      <c r="J56" s="2067"/>
      <c r="K56" s="2067"/>
      <c r="L56" s="2071"/>
      <c r="M56" s="2074"/>
      <c r="N56" s="2060"/>
      <c r="O56" s="2060"/>
      <c r="P56" s="2060"/>
      <c r="Q56" s="2060"/>
      <c r="R56" s="2060"/>
      <c r="S56" s="2061"/>
      <c r="T56" s="2089"/>
      <c r="U56" s="2078"/>
      <c r="V56" s="2079"/>
      <c r="W56" s="2074"/>
      <c r="X56" s="2060"/>
      <c r="Y56" s="2061"/>
      <c r="Z56" s="241" t="str">
        <f>IF($I$52="－","－",$Z$31)</f>
        <v>－</v>
      </c>
      <c r="AA56" s="2100" t="str">
        <f>IF(Z56="－","－",'様式10-1'!AI40)</f>
        <v>－</v>
      </c>
      <c r="AB56" s="2100"/>
      <c r="AC56" s="2100" t="str">
        <f>IF(Z56="－","－",IF(AA56="Ａ",1,0))</f>
        <v>－</v>
      </c>
      <c r="AD56" s="2100"/>
      <c r="AE56" s="231"/>
      <c r="AF56" s="232"/>
      <c r="AG56" s="232"/>
      <c r="AH56" s="232"/>
      <c r="AI56" s="233"/>
      <c r="AJ56" s="2100"/>
      <c r="AK56" s="2100"/>
      <c r="AL56" s="2102"/>
      <c r="AM56" s="2102"/>
      <c r="AN56" s="2102"/>
      <c r="AO56" s="2102"/>
      <c r="AP56" s="2102"/>
      <c r="AQ56" s="2102"/>
      <c r="AR56" s="2102"/>
      <c r="AS56" s="237"/>
      <c r="AT56" s="238"/>
      <c r="AX56" s="894"/>
      <c r="AY56" s="894"/>
      <c r="AZ56" s="894"/>
    </row>
    <row r="57" spans="3:52" ht="18.75" hidden="1" customHeight="1" thickBot="1">
      <c r="C57" s="205" t="str">
        <f>C$52</f>
        <v>－</v>
      </c>
      <c r="E57" s="198"/>
      <c r="F57" s="2049"/>
      <c r="G57" s="2049"/>
      <c r="H57" s="2052"/>
      <c r="I57" s="2068"/>
      <c r="J57" s="2069"/>
      <c r="K57" s="2069"/>
      <c r="L57" s="2072"/>
      <c r="M57" s="2075"/>
      <c r="N57" s="2062"/>
      <c r="O57" s="2062"/>
      <c r="P57" s="2062"/>
      <c r="Q57" s="2062"/>
      <c r="R57" s="2062"/>
      <c r="S57" s="2063"/>
      <c r="T57" s="2090"/>
      <c r="U57" s="2080"/>
      <c r="V57" s="2081"/>
      <c r="W57" s="2075"/>
      <c r="X57" s="2062"/>
      <c r="Y57" s="2063"/>
      <c r="Z57" s="231"/>
      <c r="AA57" s="232"/>
      <c r="AB57" s="233"/>
      <c r="AC57" s="2102" t="str">
        <f>IF(C52="－","－",ROUND(AVERAGE(AC52:AD56),3))</f>
        <v>－</v>
      </c>
      <c r="AD57" s="2102"/>
      <c r="AE57" s="2097" t="s">
        <v>983</v>
      </c>
      <c r="AF57" s="2098"/>
      <c r="AG57" s="2098"/>
      <c r="AH57" s="2098"/>
      <c r="AI57" s="2099"/>
      <c r="AJ57" s="2100"/>
      <c r="AK57" s="2100"/>
      <c r="AL57" s="2102"/>
      <c r="AM57" s="2102"/>
      <c r="AN57" s="2102"/>
      <c r="AO57" s="2102"/>
      <c r="AP57" s="2102"/>
      <c r="AQ57" s="2102"/>
      <c r="AR57" s="2102"/>
      <c r="AS57" s="237"/>
      <c r="AT57" s="238"/>
      <c r="AX57" s="894"/>
      <c r="AY57" s="894"/>
      <c r="AZ57" s="894"/>
    </row>
    <row r="58" spans="3:52" ht="18.75" customHeight="1" thickBot="1">
      <c r="C58" s="260" t="str">
        <f>IF(①入力票!L40="建設業労働災害防止協会加入状況","○","－")</f>
        <v>○</v>
      </c>
      <c r="E58" s="198"/>
      <c r="F58" s="2049"/>
      <c r="G58" s="2049"/>
      <c r="H58" s="2052"/>
      <c r="I58" s="2064" t="s">
        <v>362</v>
      </c>
      <c r="J58" s="2065"/>
      <c r="K58" s="2065"/>
      <c r="L58" s="2070" t="str">
        <f>VLOOKUP(AY58,$BB$14:$BC$33,2,1)</f>
        <v>⑥</v>
      </c>
      <c r="M58" s="2082" t="s">
        <v>991</v>
      </c>
      <c r="N58" s="2083"/>
      <c r="O58" s="2083"/>
      <c r="P58" s="2083"/>
      <c r="Q58" s="2083"/>
      <c r="R58" s="2083"/>
      <c r="S58" s="2083"/>
      <c r="T58" s="2088" t="s">
        <v>1020</v>
      </c>
      <c r="U58" s="2076"/>
      <c r="V58" s="2077"/>
      <c r="W58" s="2073">
        <v>1</v>
      </c>
      <c r="X58" s="2058"/>
      <c r="Y58" s="2059"/>
      <c r="Z58" s="241" t="str">
        <f>IF($I$58="－","－",$Z$27)</f>
        <v>①</v>
      </c>
      <c r="AA58" s="2100" t="str">
        <f>IF(Z58="－","－",'様式10-2'!AI20)</f>
        <v>取得の有無を入力してください</v>
      </c>
      <c r="AB58" s="2100"/>
      <c r="AC58" s="2100">
        <f>IF(Z58="－","－",IF(AA58="Ａ",1,0))</f>
        <v>0</v>
      </c>
      <c r="AD58" s="2100"/>
      <c r="AE58" s="241" t="s">
        <v>984</v>
      </c>
      <c r="AF58" s="2097" t="s">
        <v>414</v>
      </c>
      <c r="AG58" s="2098"/>
      <c r="AH58" s="2098"/>
      <c r="AI58" s="2099"/>
      <c r="AJ58" s="2100" t="str">
        <f>IF(OR(①入力票!C10="単体",AY5="単体"),AA58,"（ＪＶ）")</f>
        <v>取得の有無を入力してください</v>
      </c>
      <c r="AK58" s="2100"/>
      <c r="AL58" s="2102">
        <f>+AC63</f>
        <v>0</v>
      </c>
      <c r="AM58" s="2102"/>
      <c r="AN58" s="2102"/>
      <c r="AO58" s="2102"/>
      <c r="AP58" s="2102"/>
      <c r="AQ58" s="2102"/>
      <c r="AR58" s="2102"/>
      <c r="AS58" s="237"/>
      <c r="AT58" s="238"/>
      <c r="AX58" s="894">
        <f>IF(C58="○",1,0)</f>
        <v>1</v>
      </c>
      <c r="AY58" s="894">
        <f>AY52+AX58</f>
        <v>6</v>
      </c>
      <c r="AZ58" s="894">
        <f>AX58*W58</f>
        <v>1</v>
      </c>
    </row>
    <row r="59" spans="3:52" ht="18.75" customHeight="1">
      <c r="C59" s="205" t="str">
        <f>C$58</f>
        <v>○</v>
      </c>
      <c r="E59" s="198"/>
      <c r="F59" s="2049"/>
      <c r="G59" s="2049"/>
      <c r="H59" s="2052"/>
      <c r="I59" s="2066"/>
      <c r="J59" s="2067"/>
      <c r="K59" s="2067"/>
      <c r="L59" s="2071"/>
      <c r="M59" s="2084"/>
      <c r="N59" s="2085"/>
      <c r="O59" s="2085"/>
      <c r="P59" s="2085"/>
      <c r="Q59" s="2085"/>
      <c r="R59" s="2085"/>
      <c r="S59" s="2085"/>
      <c r="T59" s="2089"/>
      <c r="U59" s="2078"/>
      <c r="V59" s="2079"/>
      <c r="W59" s="2074"/>
      <c r="X59" s="2060"/>
      <c r="Y59" s="2061"/>
      <c r="Z59" s="241" t="str">
        <f>IF($I$58="－","－",$Z$28)</f>
        <v>－</v>
      </c>
      <c r="AA59" s="2100" t="str">
        <f>IF(Z59="－","－",'様式10-2'!AI24)</f>
        <v>－</v>
      </c>
      <c r="AB59" s="2100"/>
      <c r="AC59" s="2100" t="str">
        <f>IF(Z59="－","－",IF(AA59="Ａ",1,0))</f>
        <v>－</v>
      </c>
      <c r="AD59" s="2100"/>
      <c r="AE59" s="241" t="s">
        <v>989</v>
      </c>
      <c r="AF59" s="2097" t="s">
        <v>415</v>
      </c>
      <c r="AG59" s="2098"/>
      <c r="AH59" s="2098"/>
      <c r="AI59" s="2099"/>
      <c r="AJ59" s="2100"/>
      <c r="AK59" s="2100"/>
      <c r="AL59" s="2102"/>
      <c r="AM59" s="2102"/>
      <c r="AN59" s="2102"/>
      <c r="AO59" s="2102"/>
      <c r="AP59" s="2102"/>
      <c r="AQ59" s="2102"/>
      <c r="AR59" s="2102"/>
      <c r="AS59" s="237"/>
      <c r="AT59" s="238"/>
      <c r="AX59" s="894"/>
      <c r="AY59" s="894"/>
      <c r="AZ59" s="894"/>
    </row>
    <row r="60" spans="3:52" ht="18.75" customHeight="1">
      <c r="C60" s="205" t="str">
        <f>C$58</f>
        <v>○</v>
      </c>
      <c r="E60" s="198"/>
      <c r="F60" s="2049"/>
      <c r="G60" s="2049"/>
      <c r="H60" s="2052"/>
      <c r="I60" s="2066"/>
      <c r="J60" s="2067"/>
      <c r="K60" s="2067"/>
      <c r="L60" s="2071"/>
      <c r="M60" s="2084"/>
      <c r="N60" s="2085"/>
      <c r="O60" s="2085"/>
      <c r="P60" s="2085"/>
      <c r="Q60" s="2085"/>
      <c r="R60" s="2085"/>
      <c r="S60" s="2085"/>
      <c r="T60" s="2089"/>
      <c r="U60" s="2078"/>
      <c r="V60" s="2079"/>
      <c r="W60" s="2074"/>
      <c r="X60" s="2060"/>
      <c r="Y60" s="2061"/>
      <c r="Z60" s="241" t="str">
        <f>IF($I$58="－","－",$Z$29)</f>
        <v>－</v>
      </c>
      <c r="AA60" s="2100" t="str">
        <f>IF(Z60="－","－",'様式10-2'!AI28)</f>
        <v>－</v>
      </c>
      <c r="AB60" s="2100"/>
      <c r="AC60" s="2100" t="str">
        <f>IF(Z60="－","－",IF(AA60="Ａ",1,0))</f>
        <v>－</v>
      </c>
      <c r="AD60" s="2100"/>
      <c r="AE60" s="231"/>
      <c r="AF60" s="232"/>
      <c r="AG60" s="232"/>
      <c r="AH60" s="232"/>
      <c r="AI60" s="233"/>
      <c r="AJ60" s="2100"/>
      <c r="AK60" s="2100"/>
      <c r="AL60" s="2102"/>
      <c r="AM60" s="2102"/>
      <c r="AN60" s="2102"/>
      <c r="AO60" s="2102"/>
      <c r="AP60" s="2102"/>
      <c r="AQ60" s="2102"/>
      <c r="AR60" s="2102"/>
      <c r="AS60" s="237"/>
      <c r="AT60" s="238"/>
      <c r="AX60" s="894"/>
      <c r="AY60" s="894"/>
      <c r="AZ60" s="894"/>
    </row>
    <row r="61" spans="3:52" ht="18.75" customHeight="1">
      <c r="C61" s="205" t="str">
        <f>C$58</f>
        <v>○</v>
      </c>
      <c r="E61" s="198"/>
      <c r="F61" s="2049"/>
      <c r="G61" s="2049"/>
      <c r="H61" s="2052"/>
      <c r="I61" s="2066"/>
      <c r="J61" s="2067"/>
      <c r="K61" s="2067"/>
      <c r="L61" s="2071"/>
      <c r="M61" s="2084"/>
      <c r="N61" s="2085"/>
      <c r="O61" s="2085"/>
      <c r="P61" s="2085"/>
      <c r="Q61" s="2085"/>
      <c r="R61" s="2085"/>
      <c r="S61" s="2085"/>
      <c r="T61" s="2089"/>
      <c r="U61" s="2078"/>
      <c r="V61" s="2079"/>
      <c r="W61" s="2074"/>
      <c r="X61" s="2060"/>
      <c r="Y61" s="2061"/>
      <c r="Z61" s="241" t="str">
        <f>IF($I$58="－","－",$Z$30)</f>
        <v>－</v>
      </c>
      <c r="AA61" s="2100" t="str">
        <f>IF(Z61="－","－",'様式10-2'!AI32)</f>
        <v>－</v>
      </c>
      <c r="AB61" s="2100"/>
      <c r="AC61" s="2100" t="str">
        <f>IF(Z61="－","－",IF(AA61="Ａ",1,0))</f>
        <v>－</v>
      </c>
      <c r="AD61" s="2100"/>
      <c r="AE61" s="231"/>
      <c r="AF61" s="232"/>
      <c r="AG61" s="232"/>
      <c r="AH61" s="232"/>
      <c r="AI61" s="233"/>
      <c r="AJ61" s="2100"/>
      <c r="AK61" s="2100"/>
      <c r="AL61" s="2102"/>
      <c r="AM61" s="2102"/>
      <c r="AN61" s="2102"/>
      <c r="AO61" s="2102"/>
      <c r="AP61" s="2102"/>
      <c r="AQ61" s="2102"/>
      <c r="AR61" s="2102"/>
      <c r="AS61" s="237"/>
      <c r="AT61" s="238"/>
      <c r="AX61" s="894"/>
      <c r="AY61" s="894"/>
      <c r="AZ61" s="894"/>
    </row>
    <row r="62" spans="3:52" ht="18.75" customHeight="1">
      <c r="C62" s="205" t="str">
        <f>C$58</f>
        <v>○</v>
      </c>
      <c r="E62" s="198"/>
      <c r="F62" s="2049"/>
      <c r="G62" s="2049"/>
      <c r="H62" s="2052"/>
      <c r="I62" s="2066"/>
      <c r="J62" s="2067"/>
      <c r="K62" s="2067"/>
      <c r="L62" s="2071"/>
      <c r="M62" s="2084"/>
      <c r="N62" s="2085"/>
      <c r="O62" s="2085"/>
      <c r="P62" s="2085"/>
      <c r="Q62" s="2085"/>
      <c r="R62" s="2085"/>
      <c r="S62" s="2085"/>
      <c r="T62" s="2089"/>
      <c r="U62" s="2078"/>
      <c r="V62" s="2079"/>
      <c r="W62" s="2074"/>
      <c r="X62" s="2060"/>
      <c r="Y62" s="2061"/>
      <c r="Z62" s="241" t="str">
        <f>IF($I$58="－","－",$Z$31)</f>
        <v>－</v>
      </c>
      <c r="AA62" s="2100" t="str">
        <f>IF(Z62="－","－",'様式10-2'!AI36)</f>
        <v>－</v>
      </c>
      <c r="AB62" s="2100"/>
      <c r="AC62" s="2100" t="str">
        <f>IF(Z62="－","－",IF(AA62="Ａ",1,0))</f>
        <v>－</v>
      </c>
      <c r="AD62" s="2100"/>
      <c r="AE62" s="231"/>
      <c r="AF62" s="232"/>
      <c r="AG62" s="232"/>
      <c r="AH62" s="232"/>
      <c r="AI62" s="233"/>
      <c r="AJ62" s="2100"/>
      <c r="AK62" s="2100"/>
      <c r="AL62" s="2102"/>
      <c r="AM62" s="2102"/>
      <c r="AN62" s="2102"/>
      <c r="AO62" s="2102"/>
      <c r="AP62" s="2102"/>
      <c r="AQ62" s="2102"/>
      <c r="AR62" s="2102"/>
      <c r="AS62" s="237"/>
      <c r="AT62" s="238"/>
      <c r="AX62" s="894"/>
      <c r="AY62" s="894"/>
      <c r="AZ62" s="894"/>
    </row>
    <row r="63" spans="3:52" ht="18.75" customHeight="1" thickBot="1">
      <c r="C63" s="205" t="str">
        <f>C$58</f>
        <v>○</v>
      </c>
      <c r="E63" s="198"/>
      <c r="F63" s="2049"/>
      <c r="G63" s="2049"/>
      <c r="H63" s="2052"/>
      <c r="I63" s="2068"/>
      <c r="J63" s="2069"/>
      <c r="K63" s="2069"/>
      <c r="L63" s="2072"/>
      <c r="M63" s="2086"/>
      <c r="N63" s="2087"/>
      <c r="O63" s="2087"/>
      <c r="P63" s="2087"/>
      <c r="Q63" s="2087"/>
      <c r="R63" s="2087"/>
      <c r="S63" s="2087"/>
      <c r="T63" s="2090"/>
      <c r="U63" s="2080"/>
      <c r="V63" s="2081"/>
      <c r="W63" s="2075"/>
      <c r="X63" s="2062"/>
      <c r="Y63" s="2063"/>
      <c r="Z63" s="231"/>
      <c r="AA63" s="232"/>
      <c r="AB63" s="233"/>
      <c r="AC63" s="2102">
        <f>IF(C58="－","－",ROUND(AVERAGE(AC58:AD62),3))</f>
        <v>0</v>
      </c>
      <c r="AD63" s="2102"/>
      <c r="AE63" s="2097" t="s">
        <v>983</v>
      </c>
      <c r="AF63" s="2098"/>
      <c r="AG63" s="2098"/>
      <c r="AH63" s="2098"/>
      <c r="AI63" s="2099"/>
      <c r="AJ63" s="2100"/>
      <c r="AK63" s="2100"/>
      <c r="AL63" s="2102"/>
      <c r="AM63" s="2102"/>
      <c r="AN63" s="2102"/>
      <c r="AO63" s="2102"/>
      <c r="AP63" s="2102"/>
      <c r="AQ63" s="2102"/>
      <c r="AR63" s="2102"/>
      <c r="AS63" s="237"/>
      <c r="AT63" s="238"/>
      <c r="AX63" s="894"/>
      <c r="AY63" s="894"/>
      <c r="AZ63" s="894"/>
    </row>
    <row r="64" spans="3:52" ht="18.75" customHeight="1" thickBot="1">
      <c r="C64" s="260" t="str">
        <f>IF(COUNTIF(C26:C63,"○")&gt;0,"○","－")</f>
        <v>○</v>
      </c>
      <c r="E64" s="198"/>
      <c r="F64" s="2049"/>
      <c r="G64" s="2050"/>
      <c r="H64" s="2053"/>
      <c r="I64" s="242"/>
      <c r="J64" s="242"/>
      <c r="K64" s="242"/>
      <c r="L64" s="242"/>
      <c r="M64" s="242"/>
      <c r="N64" s="242"/>
      <c r="O64" s="242"/>
      <c r="P64" s="242"/>
      <c r="Q64" s="242"/>
      <c r="R64" s="242"/>
      <c r="S64" s="243"/>
      <c r="T64" s="229"/>
      <c r="U64" s="229"/>
      <c r="V64" s="230" t="s">
        <v>992</v>
      </c>
      <c r="W64" s="2091">
        <f>AZ64</f>
        <v>7</v>
      </c>
      <c r="X64" s="2091"/>
      <c r="Y64" s="2092"/>
      <c r="Z64" s="244"/>
      <c r="AA64" s="245"/>
      <c r="AB64" s="245"/>
      <c r="AC64" s="245"/>
      <c r="AD64" s="245"/>
      <c r="AE64" s="245"/>
      <c r="AF64" s="245"/>
      <c r="AG64" s="245"/>
      <c r="AH64" s="245"/>
      <c r="AI64" s="245"/>
      <c r="AJ64" s="245"/>
      <c r="AK64" s="246"/>
      <c r="AL64" s="2095" t="e">
        <f>SUM(AL26:AN63)</f>
        <v>#DIV/0!</v>
      </c>
      <c r="AM64" s="2095"/>
      <c r="AN64" s="2096"/>
      <c r="AO64" s="2095"/>
      <c r="AP64" s="2095"/>
      <c r="AQ64" s="2095"/>
      <c r="AR64" s="2096"/>
      <c r="AS64" s="237"/>
      <c r="AT64" s="238"/>
      <c r="AX64" s="213"/>
      <c r="AY64" s="213"/>
      <c r="AZ64" s="264">
        <f>SUM(AZ26:AZ63)</f>
        <v>7</v>
      </c>
    </row>
    <row r="65" spans="3:52" ht="18.75" customHeight="1" thickBot="1">
      <c r="C65" s="260" t="str">
        <f>IF(①入力票!K42="○","○","－")</f>
        <v>○</v>
      </c>
      <c r="E65" s="198"/>
      <c r="F65" s="2049"/>
      <c r="G65" s="2048" t="s">
        <v>993</v>
      </c>
      <c r="H65" s="2051"/>
      <c r="I65" s="2064" t="s">
        <v>362</v>
      </c>
      <c r="J65" s="2065"/>
      <c r="K65" s="2065"/>
      <c r="L65" s="2070" t="str">
        <f>VLOOKUP(AY65,$BB$14:$BC$33,2,1)</f>
        <v>⑦</v>
      </c>
      <c r="M65" s="2073" t="s">
        <v>994</v>
      </c>
      <c r="N65" s="2058"/>
      <c r="O65" s="2058"/>
      <c r="P65" s="2058"/>
      <c r="Q65" s="2058"/>
      <c r="R65" s="2058"/>
      <c r="S65" s="2059"/>
      <c r="T65" s="2076" t="s">
        <v>526</v>
      </c>
      <c r="U65" s="2076"/>
      <c r="V65" s="2077"/>
      <c r="W65" s="2073">
        <v>1</v>
      </c>
      <c r="X65" s="2058"/>
      <c r="Y65" s="2059"/>
      <c r="Z65" s="247" t="str">
        <f>IF(I65="－","－","A")</f>
        <v>A</v>
      </c>
      <c r="AA65" s="2057" t="str">
        <f>IF(I65="－","－","5年以上保有")</f>
        <v>5年以上保有</v>
      </c>
      <c r="AB65" s="2057"/>
      <c r="AC65" s="2057"/>
      <c r="AD65" s="2057"/>
      <c r="AE65" s="2057"/>
      <c r="AF65" s="2057"/>
      <c r="AG65" s="2057" t="str">
        <f>IF(AJ65="A","○","－")</f>
        <v>－</v>
      </c>
      <c r="AH65" s="2057"/>
      <c r="AI65" s="2057"/>
      <c r="AJ65" s="2133" t="str">
        <f>様式11!M53</f>
        <v>入力確認！</v>
      </c>
      <c r="AK65" s="2133"/>
      <c r="AL65" s="2134">
        <f>IF(C65="－","－",IF(AJ65="A",1,IF(AJ65="C",0.5,0)))</f>
        <v>0</v>
      </c>
      <c r="AM65" s="2134"/>
      <c r="AN65" s="2134"/>
      <c r="AO65" s="2134"/>
      <c r="AP65" s="2134"/>
      <c r="AQ65" s="2134"/>
      <c r="AR65" s="2134"/>
      <c r="AS65" s="237"/>
      <c r="AT65" s="238"/>
      <c r="AX65" s="894">
        <f>IF(C65="○",1,0)</f>
        <v>1</v>
      </c>
      <c r="AY65" s="894">
        <f>AY58+AX65</f>
        <v>7</v>
      </c>
      <c r="AZ65" s="894">
        <f>AX65*W65</f>
        <v>1</v>
      </c>
    </row>
    <row r="66" spans="3:52" ht="18.75" customHeight="1">
      <c r="C66" s="205" t="str">
        <f>C$65</f>
        <v>○</v>
      </c>
      <c r="E66" s="198"/>
      <c r="F66" s="2049"/>
      <c r="G66" s="2049"/>
      <c r="H66" s="2052"/>
      <c r="I66" s="2066"/>
      <c r="J66" s="2067"/>
      <c r="K66" s="2067"/>
      <c r="L66" s="2071"/>
      <c r="M66" s="2074"/>
      <c r="N66" s="2060"/>
      <c r="O66" s="2060"/>
      <c r="P66" s="2060"/>
      <c r="Q66" s="2060"/>
      <c r="R66" s="2060"/>
      <c r="S66" s="2061"/>
      <c r="T66" s="2078"/>
      <c r="U66" s="2078"/>
      <c r="V66" s="2079"/>
      <c r="W66" s="2074"/>
      <c r="X66" s="2060"/>
      <c r="Y66" s="2061"/>
      <c r="Z66" s="247" t="str">
        <f>IF(I65="－","－","C")</f>
        <v>C</v>
      </c>
      <c r="AA66" s="2057" t="str">
        <f>IF(I65="－","－","3年以上保有")</f>
        <v>3年以上保有</v>
      </c>
      <c r="AB66" s="2057"/>
      <c r="AC66" s="2057"/>
      <c r="AD66" s="2057"/>
      <c r="AE66" s="2057"/>
      <c r="AF66" s="2057"/>
      <c r="AG66" s="2057" t="str">
        <f>IF(AJ65="C","○","－")</f>
        <v>－</v>
      </c>
      <c r="AH66" s="2057"/>
      <c r="AI66" s="2057"/>
      <c r="AJ66" s="2133"/>
      <c r="AK66" s="2133"/>
      <c r="AL66" s="2134"/>
      <c r="AM66" s="2134"/>
      <c r="AN66" s="2134"/>
      <c r="AO66" s="2134"/>
      <c r="AP66" s="2134"/>
      <c r="AQ66" s="2134"/>
      <c r="AR66" s="2134"/>
      <c r="AS66" s="237"/>
      <c r="AT66" s="238"/>
      <c r="AX66" s="894"/>
      <c r="AY66" s="894"/>
      <c r="AZ66" s="894"/>
    </row>
    <row r="67" spans="3:52" ht="18.75" customHeight="1" thickBot="1">
      <c r="C67" s="205" t="str">
        <f>C$65</f>
        <v>○</v>
      </c>
      <c r="E67" s="198"/>
      <c r="F67" s="2049"/>
      <c r="G67" s="2049"/>
      <c r="H67" s="2052"/>
      <c r="I67" s="2068"/>
      <c r="J67" s="2069"/>
      <c r="K67" s="2069"/>
      <c r="L67" s="2072"/>
      <c r="M67" s="2075"/>
      <c r="N67" s="2062"/>
      <c r="O67" s="2062"/>
      <c r="P67" s="2062"/>
      <c r="Q67" s="2062"/>
      <c r="R67" s="2062"/>
      <c r="S67" s="2063"/>
      <c r="T67" s="2080"/>
      <c r="U67" s="2080"/>
      <c r="V67" s="2081"/>
      <c r="W67" s="2075"/>
      <c r="X67" s="2062"/>
      <c r="Y67" s="2063"/>
      <c r="Z67" s="247" t="str">
        <f>IF(I65="－","－","E")</f>
        <v>E</v>
      </c>
      <c r="AA67" s="2057" t="str">
        <f>IF(I65="－","－","それ以外")</f>
        <v>それ以外</v>
      </c>
      <c r="AB67" s="2057"/>
      <c r="AC67" s="2057"/>
      <c r="AD67" s="2057"/>
      <c r="AE67" s="2057"/>
      <c r="AF67" s="2057"/>
      <c r="AG67" s="2057" t="str">
        <f>IF(AJ65="E","○","－")</f>
        <v>－</v>
      </c>
      <c r="AH67" s="2057"/>
      <c r="AI67" s="2057"/>
      <c r="AJ67" s="2133"/>
      <c r="AK67" s="2133"/>
      <c r="AL67" s="2134"/>
      <c r="AM67" s="2134"/>
      <c r="AN67" s="2134"/>
      <c r="AO67" s="2134"/>
      <c r="AP67" s="2134"/>
      <c r="AQ67" s="2134"/>
      <c r="AR67" s="2134"/>
      <c r="AS67" s="237"/>
      <c r="AT67" s="238"/>
      <c r="AX67" s="894"/>
      <c r="AY67" s="894"/>
      <c r="AZ67" s="894"/>
    </row>
    <row r="68" spans="3:52" ht="18.75" customHeight="1" thickBot="1">
      <c r="C68" s="260" t="str">
        <f>IF(①入力票!C15="WTO型","－","○")</f>
        <v>○</v>
      </c>
      <c r="E68" s="198"/>
      <c r="F68" s="2049"/>
      <c r="G68" s="2049"/>
      <c r="H68" s="2052"/>
      <c r="I68" s="2064" t="s">
        <v>362</v>
      </c>
      <c r="J68" s="2065"/>
      <c r="K68" s="2065"/>
      <c r="L68" s="2070" t="str">
        <f>VLOOKUP(AY68,$BB$14:$BC$33,2,1)</f>
        <v>⑧</v>
      </c>
      <c r="M68" s="2073" t="s">
        <v>995</v>
      </c>
      <c r="N68" s="2058"/>
      <c r="O68" s="2058"/>
      <c r="P68" s="2058"/>
      <c r="Q68" s="2058"/>
      <c r="R68" s="2058"/>
      <c r="S68" s="2059"/>
      <c r="T68" s="2076" t="s">
        <v>526</v>
      </c>
      <c r="U68" s="2076"/>
      <c r="V68" s="2077"/>
      <c r="W68" s="2058">
        <v>1</v>
      </c>
      <c r="X68" s="2058"/>
      <c r="Y68" s="2059"/>
      <c r="Z68" s="247" t="str">
        <f>IF(I68="－","－","A")</f>
        <v>A</v>
      </c>
      <c r="AA68" s="2057" t="str">
        <f>IF(I68="－","－","施工経験有り")</f>
        <v>施工経験有り</v>
      </c>
      <c r="AB68" s="2057"/>
      <c r="AC68" s="2057"/>
      <c r="AD68" s="2057"/>
      <c r="AE68" s="2057"/>
      <c r="AF68" s="2057"/>
      <c r="AG68" s="2057" t="str">
        <f>IF(AJ68="A","○","－")</f>
        <v>－</v>
      </c>
      <c r="AH68" s="2057"/>
      <c r="AI68" s="2057"/>
      <c r="AJ68" s="2133" t="str">
        <f>様式11!S53</f>
        <v>入力確認！</v>
      </c>
      <c r="AK68" s="2133"/>
      <c r="AL68" s="2134">
        <f>IF(C68="－","－",IF(AJ68="A",W68*1,0))</f>
        <v>0</v>
      </c>
      <c r="AM68" s="2134"/>
      <c r="AN68" s="2134"/>
      <c r="AO68" s="2134"/>
      <c r="AP68" s="2134"/>
      <c r="AQ68" s="2134"/>
      <c r="AR68" s="2134"/>
      <c r="AS68" s="237"/>
      <c r="AT68" s="238"/>
      <c r="AX68" s="894">
        <f>IF(C68="○",1,0)</f>
        <v>1</v>
      </c>
      <c r="AY68" s="894">
        <f>AY65+AX68</f>
        <v>8</v>
      </c>
      <c r="AZ68" s="894">
        <f>AX68*W68</f>
        <v>1</v>
      </c>
    </row>
    <row r="69" spans="3:52" ht="18.75" customHeight="1">
      <c r="C69" s="205" t="str">
        <f>C$68</f>
        <v>○</v>
      </c>
      <c r="E69" s="198"/>
      <c r="F69" s="2049"/>
      <c r="G69" s="2049"/>
      <c r="H69" s="2052"/>
      <c r="I69" s="2066"/>
      <c r="J69" s="2067"/>
      <c r="K69" s="2067"/>
      <c r="L69" s="2071"/>
      <c r="M69" s="2074"/>
      <c r="N69" s="2060"/>
      <c r="O69" s="2060"/>
      <c r="P69" s="2060"/>
      <c r="Q69" s="2060"/>
      <c r="R69" s="2060"/>
      <c r="S69" s="2061"/>
      <c r="T69" s="2078"/>
      <c r="U69" s="2078"/>
      <c r="V69" s="2079"/>
      <c r="W69" s="2060"/>
      <c r="X69" s="2060"/>
      <c r="Y69" s="2061"/>
      <c r="Z69" s="247" t="s">
        <v>968</v>
      </c>
      <c r="AA69" s="2057" t="s">
        <v>968</v>
      </c>
      <c r="AB69" s="2057"/>
      <c r="AC69" s="2057"/>
      <c r="AD69" s="2057"/>
      <c r="AE69" s="2057"/>
      <c r="AF69" s="2057"/>
      <c r="AG69" s="2057" t="s">
        <v>968</v>
      </c>
      <c r="AH69" s="2057"/>
      <c r="AI69" s="2057"/>
      <c r="AJ69" s="2133"/>
      <c r="AK69" s="2133"/>
      <c r="AL69" s="2134"/>
      <c r="AM69" s="2134"/>
      <c r="AN69" s="2134"/>
      <c r="AO69" s="2134"/>
      <c r="AP69" s="2134"/>
      <c r="AQ69" s="2134"/>
      <c r="AR69" s="2134"/>
      <c r="AS69" s="237"/>
      <c r="AT69" s="238"/>
      <c r="AX69" s="894"/>
      <c r="AY69" s="894"/>
      <c r="AZ69" s="894"/>
    </row>
    <row r="70" spans="3:52" ht="18.75" customHeight="1" thickBot="1">
      <c r="C70" s="205" t="str">
        <f>C$68</f>
        <v>○</v>
      </c>
      <c r="E70" s="198"/>
      <c r="F70" s="2049"/>
      <c r="G70" s="2049"/>
      <c r="H70" s="2052"/>
      <c r="I70" s="2068"/>
      <c r="J70" s="2069"/>
      <c r="K70" s="2069"/>
      <c r="L70" s="2072"/>
      <c r="M70" s="2075"/>
      <c r="N70" s="2062"/>
      <c r="O70" s="2062"/>
      <c r="P70" s="2062"/>
      <c r="Q70" s="2062"/>
      <c r="R70" s="2062"/>
      <c r="S70" s="2063"/>
      <c r="T70" s="2080"/>
      <c r="U70" s="2080"/>
      <c r="V70" s="2081"/>
      <c r="W70" s="2062"/>
      <c r="X70" s="2062"/>
      <c r="Y70" s="2063"/>
      <c r="Z70" s="247" t="str">
        <f>IF(I68="－","－","E")</f>
        <v>E</v>
      </c>
      <c r="AA70" s="2057" t="str">
        <f>IF(I68="－","－","施工経験無し")</f>
        <v>施工経験無し</v>
      </c>
      <c r="AB70" s="2057"/>
      <c r="AC70" s="2057"/>
      <c r="AD70" s="2057"/>
      <c r="AE70" s="2057"/>
      <c r="AF70" s="2057"/>
      <c r="AG70" s="2057" t="str">
        <f>IF(AJ68="E","○","－")</f>
        <v>－</v>
      </c>
      <c r="AH70" s="2057"/>
      <c r="AI70" s="2057"/>
      <c r="AJ70" s="2133"/>
      <c r="AK70" s="2133"/>
      <c r="AL70" s="2134"/>
      <c r="AM70" s="2134"/>
      <c r="AN70" s="2134"/>
      <c r="AO70" s="2134"/>
      <c r="AP70" s="2134"/>
      <c r="AQ70" s="2134"/>
      <c r="AR70" s="2134"/>
      <c r="AS70" s="237"/>
      <c r="AT70" s="238"/>
      <c r="AX70" s="894"/>
      <c r="AY70" s="894"/>
      <c r="AZ70" s="894"/>
    </row>
    <row r="71" spans="3:52" ht="18.75" customHeight="1" thickBot="1">
      <c r="C71" s="260" t="str">
        <f>IF(COUNTIF(C65:C70,"○")&gt;0,"○","－")</f>
        <v>○</v>
      </c>
      <c r="E71" s="198"/>
      <c r="F71" s="2049"/>
      <c r="G71" s="2050"/>
      <c r="H71" s="2053"/>
      <c r="I71" s="782"/>
      <c r="J71" s="782"/>
      <c r="K71" s="782"/>
      <c r="L71" s="782"/>
      <c r="M71" s="782"/>
      <c r="N71" s="782"/>
      <c r="O71" s="782"/>
      <c r="P71" s="782"/>
      <c r="Q71" s="782"/>
      <c r="R71" s="782"/>
      <c r="S71" s="243"/>
      <c r="T71" s="783"/>
      <c r="U71" s="783"/>
      <c r="V71" s="252" t="s">
        <v>996</v>
      </c>
      <c r="W71" s="2093">
        <f>AZ71</f>
        <v>2</v>
      </c>
      <c r="X71" s="2093"/>
      <c r="Y71" s="2094"/>
      <c r="Z71" s="244"/>
      <c r="AA71" s="245"/>
      <c r="AB71" s="245"/>
      <c r="AC71" s="245"/>
      <c r="AD71" s="245"/>
      <c r="AE71" s="245"/>
      <c r="AF71" s="245"/>
      <c r="AG71" s="245"/>
      <c r="AH71" s="245"/>
      <c r="AI71" s="245"/>
      <c r="AJ71" s="245"/>
      <c r="AK71" s="246"/>
      <c r="AL71" s="2095">
        <f>SUM(AL65:AN70)</f>
        <v>0</v>
      </c>
      <c r="AM71" s="2095"/>
      <c r="AN71" s="2096"/>
      <c r="AO71" s="2095"/>
      <c r="AP71" s="2095"/>
      <c r="AQ71" s="2095"/>
      <c r="AR71" s="2096"/>
      <c r="AS71" s="237"/>
      <c r="AT71" s="238"/>
      <c r="AX71" s="213"/>
      <c r="AY71" s="213"/>
      <c r="AZ71" s="264">
        <f>SUM(AZ65:AZ70)</f>
        <v>2</v>
      </c>
    </row>
    <row r="72" spans="3:52" ht="18.75" customHeight="1" thickBot="1">
      <c r="C72" s="205" t="str">
        <f>C$73</f>
        <v>○</v>
      </c>
      <c r="E72" s="198"/>
      <c r="F72" s="2049"/>
      <c r="G72" s="2048" t="s">
        <v>997</v>
      </c>
      <c r="H72" s="2051"/>
      <c r="I72" s="2054" t="s">
        <v>362</v>
      </c>
      <c r="J72" s="2054"/>
      <c r="K72" s="2054"/>
      <c r="L72" s="2055" t="str">
        <f>VLOOKUP(AY73,$BB$14:$BC$33,2,1)</f>
        <v>⑨</v>
      </c>
      <c r="M72" s="2056" t="s">
        <v>215</v>
      </c>
      <c r="N72" s="2056"/>
      <c r="O72" s="2056"/>
      <c r="P72" s="2056"/>
      <c r="Q72" s="2056"/>
      <c r="R72" s="2056"/>
      <c r="S72" s="2056"/>
      <c r="T72" s="2057" t="s">
        <v>1258</v>
      </c>
      <c r="U72" s="2057"/>
      <c r="V72" s="2057"/>
      <c r="W72" s="2056">
        <v>1</v>
      </c>
      <c r="X72" s="2056"/>
      <c r="Y72" s="2056"/>
      <c r="Z72" s="241"/>
      <c r="AA72" s="2100" t="s">
        <v>724</v>
      </c>
      <c r="AB72" s="2100"/>
      <c r="AC72" s="2100" t="s">
        <v>978</v>
      </c>
      <c r="AD72" s="2100"/>
      <c r="AE72" s="2100" t="s">
        <v>290</v>
      </c>
      <c r="AF72" s="2100"/>
      <c r="AG72" s="2100"/>
      <c r="AH72" s="2100"/>
      <c r="AI72" s="2100"/>
      <c r="AJ72" s="2106" t="str">
        <f>IF(OR(①入力票!C10="単体",AY5="単体"),AA73,"（ＪＶ）")</f>
        <v>本店所在を入力してください</v>
      </c>
      <c r="AK72" s="2107"/>
      <c r="AL72" s="2112">
        <f>+AC78</f>
        <v>0</v>
      </c>
      <c r="AM72" s="2113"/>
      <c r="AN72" s="2114"/>
      <c r="AO72" s="2121"/>
      <c r="AP72" s="2122"/>
      <c r="AQ72" s="2122"/>
      <c r="AR72" s="2123"/>
      <c r="AS72" s="237"/>
      <c r="AT72" s="238"/>
      <c r="AX72" s="213"/>
      <c r="AY72" s="213"/>
      <c r="AZ72" s="264"/>
    </row>
    <row r="73" spans="3:52" ht="18.75" customHeight="1" thickBot="1">
      <c r="C73" s="260" t="str">
        <f>IF(①入力票!C15="WTO型","－","○")</f>
        <v>○</v>
      </c>
      <c r="E73" s="198"/>
      <c r="F73" s="2049"/>
      <c r="G73" s="2049"/>
      <c r="H73" s="2052"/>
      <c r="I73" s="2054"/>
      <c r="J73" s="2054"/>
      <c r="K73" s="2054"/>
      <c r="L73" s="2055"/>
      <c r="M73" s="2056"/>
      <c r="N73" s="2056"/>
      <c r="O73" s="2056"/>
      <c r="P73" s="2056"/>
      <c r="Q73" s="2056"/>
      <c r="R73" s="2056"/>
      <c r="S73" s="2056"/>
      <c r="T73" s="2057"/>
      <c r="U73" s="2057"/>
      <c r="V73" s="2057"/>
      <c r="W73" s="2056"/>
      <c r="X73" s="2056"/>
      <c r="Y73" s="2056"/>
      <c r="Z73" s="241" t="str">
        <f>IF($I$72="－","－",$Z$27)</f>
        <v>①</v>
      </c>
      <c r="AA73" s="2100" t="str">
        <f>IF(Z73="－","－",様式12!AM21)</f>
        <v>本店所在を入力してください</v>
      </c>
      <c r="AB73" s="2100"/>
      <c r="AC73" s="2101">
        <f>IF(Z73="－","－",IF(AA73="Ａ",1,IF(AA73="Ｂ",0.75,IF(AA73="Ｃ",0.5,IF(AA73="Ｄ",0.25,0)))))</f>
        <v>0</v>
      </c>
      <c r="AD73" s="2101"/>
      <c r="AE73" s="241" t="s">
        <v>984</v>
      </c>
      <c r="AF73" s="2097" t="s">
        <v>1257</v>
      </c>
      <c r="AG73" s="2098"/>
      <c r="AH73" s="2098"/>
      <c r="AI73" s="2099"/>
      <c r="AJ73" s="2108"/>
      <c r="AK73" s="2109"/>
      <c r="AL73" s="2115"/>
      <c r="AM73" s="2116"/>
      <c r="AN73" s="2117"/>
      <c r="AO73" s="2124"/>
      <c r="AP73" s="2125"/>
      <c r="AQ73" s="2125"/>
      <c r="AR73" s="2126"/>
      <c r="AS73" s="206"/>
      <c r="AT73" s="198"/>
      <c r="AX73" s="894">
        <f>IF(C73="○",1,0)</f>
        <v>1</v>
      </c>
      <c r="AY73" s="894">
        <f>AY68+AX73</f>
        <v>9</v>
      </c>
      <c r="AZ73" s="894">
        <f>AX73*W72</f>
        <v>1</v>
      </c>
    </row>
    <row r="74" spans="3:52" ht="18.75" customHeight="1">
      <c r="C74" s="205" t="str">
        <f>C$73</f>
        <v>○</v>
      </c>
      <c r="E74" s="198"/>
      <c r="F74" s="2049"/>
      <c r="G74" s="2049"/>
      <c r="H74" s="2052"/>
      <c r="I74" s="2054"/>
      <c r="J74" s="2054"/>
      <c r="K74" s="2054"/>
      <c r="L74" s="2055"/>
      <c r="M74" s="2056"/>
      <c r="N74" s="2056"/>
      <c r="O74" s="2056"/>
      <c r="P74" s="2056"/>
      <c r="Q74" s="2056"/>
      <c r="R74" s="2056"/>
      <c r="S74" s="2056"/>
      <c r="T74" s="2057"/>
      <c r="U74" s="2057"/>
      <c r="V74" s="2057"/>
      <c r="W74" s="2056"/>
      <c r="X74" s="2056"/>
      <c r="Y74" s="2056"/>
      <c r="Z74" s="241" t="str">
        <f>IF($I$72="－","－",$Z$28)</f>
        <v>－</v>
      </c>
      <c r="AA74" s="2100" t="str">
        <f>IF(Z74="－","－",様式12!AM30)</f>
        <v>－</v>
      </c>
      <c r="AB74" s="2100"/>
      <c r="AC74" s="2101" t="str">
        <f>IF(Z74="－","－",IF(AA74="Ａ",1,IF(AA74="Ｂ",0.75,IF(AA74="Ｃ",0.5,IF(AA74="Ｄ",0.25,0)))))</f>
        <v>－</v>
      </c>
      <c r="AD74" s="2101"/>
      <c r="AE74" s="241" t="s">
        <v>730</v>
      </c>
      <c r="AF74" s="2097" t="s">
        <v>1088</v>
      </c>
      <c r="AG74" s="2098"/>
      <c r="AH74" s="2098"/>
      <c r="AI74" s="2099"/>
      <c r="AJ74" s="2108"/>
      <c r="AK74" s="2109"/>
      <c r="AL74" s="2115"/>
      <c r="AM74" s="2116"/>
      <c r="AN74" s="2117"/>
      <c r="AO74" s="2124"/>
      <c r="AP74" s="2125"/>
      <c r="AQ74" s="2125"/>
      <c r="AR74" s="2126"/>
      <c r="AS74" s="206"/>
      <c r="AT74" s="198"/>
      <c r="AX74" s="894"/>
      <c r="AY74" s="894"/>
      <c r="AZ74" s="894"/>
    </row>
    <row r="75" spans="3:52" ht="18.75" customHeight="1">
      <c r="C75" s="205" t="str">
        <f>C$73</f>
        <v>○</v>
      </c>
      <c r="E75" s="198"/>
      <c r="F75" s="2049"/>
      <c r="G75" s="2049"/>
      <c r="H75" s="2052"/>
      <c r="I75" s="2054"/>
      <c r="J75" s="2054"/>
      <c r="K75" s="2054"/>
      <c r="L75" s="2055"/>
      <c r="M75" s="2056"/>
      <c r="N75" s="2056"/>
      <c r="O75" s="2056"/>
      <c r="P75" s="2056"/>
      <c r="Q75" s="2056"/>
      <c r="R75" s="2056"/>
      <c r="S75" s="2056"/>
      <c r="T75" s="2057"/>
      <c r="U75" s="2057"/>
      <c r="V75" s="2057"/>
      <c r="W75" s="2056"/>
      <c r="X75" s="2056"/>
      <c r="Y75" s="2056"/>
      <c r="Z75" s="241" t="str">
        <f>IF($I$72="－","－",$Z$29)</f>
        <v>－</v>
      </c>
      <c r="AA75" s="2100" t="str">
        <f>IF(Z75="－","－",様式12!AM39)</f>
        <v>－</v>
      </c>
      <c r="AB75" s="2100"/>
      <c r="AC75" s="2101" t="str">
        <f>IF(Z75="－","－",IF(AA75="Ａ",1,IF(AA75="Ｂ",0.75,IF(AA75="Ｃ",0.5,IF(AA75="Ｄ",0.25,0)))))</f>
        <v>－</v>
      </c>
      <c r="AD75" s="2101"/>
      <c r="AE75" s="241" t="s">
        <v>732</v>
      </c>
      <c r="AF75" s="2097" t="s">
        <v>1085</v>
      </c>
      <c r="AG75" s="2098"/>
      <c r="AH75" s="2098"/>
      <c r="AI75" s="2099"/>
      <c r="AJ75" s="2108"/>
      <c r="AK75" s="2109"/>
      <c r="AL75" s="2115"/>
      <c r="AM75" s="2116"/>
      <c r="AN75" s="2117"/>
      <c r="AO75" s="2124"/>
      <c r="AP75" s="2125"/>
      <c r="AQ75" s="2125"/>
      <c r="AR75" s="2126"/>
      <c r="AS75" s="206"/>
      <c r="AT75" s="198"/>
      <c r="AX75" s="894"/>
      <c r="AY75" s="894"/>
      <c r="AZ75" s="894"/>
    </row>
    <row r="76" spans="3:52" ht="18.75" customHeight="1">
      <c r="C76" s="205" t="str">
        <f>C$73</f>
        <v>○</v>
      </c>
      <c r="E76" s="198"/>
      <c r="F76" s="2049"/>
      <c r="G76" s="2049"/>
      <c r="H76" s="2052"/>
      <c r="I76" s="2054"/>
      <c r="J76" s="2054"/>
      <c r="K76" s="2054"/>
      <c r="L76" s="2055"/>
      <c r="M76" s="2056"/>
      <c r="N76" s="2056"/>
      <c r="O76" s="2056"/>
      <c r="P76" s="2056"/>
      <c r="Q76" s="2056"/>
      <c r="R76" s="2056"/>
      <c r="S76" s="2056"/>
      <c r="T76" s="2057"/>
      <c r="U76" s="2057"/>
      <c r="V76" s="2057"/>
      <c r="W76" s="2056"/>
      <c r="X76" s="2056"/>
      <c r="Y76" s="2056"/>
      <c r="Z76" s="241" t="str">
        <f>IF($I$72="－","－",$Z$30)</f>
        <v>－</v>
      </c>
      <c r="AA76" s="2100" t="str">
        <f>IF(Z76="－","－",様式12!AM48)</f>
        <v>－</v>
      </c>
      <c r="AB76" s="2100"/>
      <c r="AC76" s="2101" t="str">
        <f>IF(Z76="－","－",IF(AA76="Ａ",1,IF(AA76="Ｂ",0.75,IF(AA76="Ｃ",0.5,IF(AA76="Ｄ",0.25,0)))))</f>
        <v>－</v>
      </c>
      <c r="AD76" s="2101"/>
      <c r="AE76" s="241"/>
      <c r="AF76" s="2097"/>
      <c r="AG76" s="2098"/>
      <c r="AH76" s="2098"/>
      <c r="AI76" s="2099"/>
      <c r="AJ76" s="2108"/>
      <c r="AK76" s="2109"/>
      <c r="AL76" s="2115"/>
      <c r="AM76" s="2116"/>
      <c r="AN76" s="2117"/>
      <c r="AO76" s="2124"/>
      <c r="AP76" s="2125"/>
      <c r="AQ76" s="2125"/>
      <c r="AR76" s="2126"/>
      <c r="AS76" s="206"/>
      <c r="AT76" s="198"/>
      <c r="AX76" s="894"/>
      <c r="AY76" s="894"/>
      <c r="AZ76" s="894"/>
    </row>
    <row r="77" spans="3:52" ht="18.75" customHeight="1">
      <c r="C77" s="205" t="str">
        <f>C$73</f>
        <v>○</v>
      </c>
      <c r="E77" s="198"/>
      <c r="F77" s="2049"/>
      <c r="G77" s="2049"/>
      <c r="H77" s="2052"/>
      <c r="I77" s="2054"/>
      <c r="J77" s="2054"/>
      <c r="K77" s="2054"/>
      <c r="L77" s="2055"/>
      <c r="M77" s="2056"/>
      <c r="N77" s="2056"/>
      <c r="O77" s="2056"/>
      <c r="P77" s="2056"/>
      <c r="Q77" s="2056"/>
      <c r="R77" s="2056"/>
      <c r="S77" s="2056"/>
      <c r="T77" s="2057"/>
      <c r="U77" s="2057"/>
      <c r="V77" s="2057"/>
      <c r="W77" s="2056"/>
      <c r="X77" s="2056"/>
      <c r="Y77" s="2056"/>
      <c r="Z77" s="241" t="str">
        <f>IF($I$72="－","－",$Z$31)</f>
        <v>－</v>
      </c>
      <c r="AA77" s="2100" t="str">
        <f>IF(Z77="－","－",様式12!AM57)</f>
        <v>－</v>
      </c>
      <c r="AB77" s="2100"/>
      <c r="AC77" s="2101" t="str">
        <f>IF(Z77="－","－",IF(AA77="Ａ",1,IF(AA77="Ｂ",0.75,IF(AA77="Ｃ",0.5,IF(AA77="Ｄ",0.25,0)))))</f>
        <v>－</v>
      </c>
      <c r="AD77" s="2101"/>
      <c r="AE77" s="241"/>
      <c r="AF77" s="2097"/>
      <c r="AG77" s="2098"/>
      <c r="AH77" s="2098"/>
      <c r="AI77" s="2099"/>
      <c r="AJ77" s="2108"/>
      <c r="AK77" s="2109"/>
      <c r="AL77" s="2115"/>
      <c r="AM77" s="2116"/>
      <c r="AN77" s="2117"/>
      <c r="AO77" s="2124"/>
      <c r="AP77" s="2125"/>
      <c r="AQ77" s="2125"/>
      <c r="AR77" s="2126"/>
      <c r="AS77" s="206"/>
      <c r="AT77" s="198"/>
      <c r="AX77" s="894"/>
      <c r="AY77" s="894"/>
      <c r="AZ77" s="894"/>
    </row>
    <row r="78" spans="3:52" ht="18.75" customHeight="1" thickBot="1">
      <c r="C78" s="205" t="str">
        <f>C$73</f>
        <v>○</v>
      </c>
      <c r="E78" s="198"/>
      <c r="F78" s="2049"/>
      <c r="G78" s="2049"/>
      <c r="H78" s="2052"/>
      <c r="I78" s="2054"/>
      <c r="J78" s="2054"/>
      <c r="K78" s="2054"/>
      <c r="L78" s="2055"/>
      <c r="M78" s="2056"/>
      <c r="N78" s="2056"/>
      <c r="O78" s="2056"/>
      <c r="P78" s="2056"/>
      <c r="Q78" s="2056"/>
      <c r="R78" s="2056"/>
      <c r="S78" s="2056"/>
      <c r="T78" s="2057"/>
      <c r="U78" s="2057"/>
      <c r="V78" s="2057"/>
      <c r="W78" s="2056"/>
      <c r="X78" s="2056"/>
      <c r="Y78" s="2056"/>
      <c r="Z78" s="231"/>
      <c r="AA78" s="232"/>
      <c r="AB78" s="233"/>
      <c r="AC78" s="2102">
        <f>IF(C73="－","－",ROUND(AVERAGE(AC73:AD77),3))</f>
        <v>0</v>
      </c>
      <c r="AD78" s="2102"/>
      <c r="AE78" s="2097" t="s">
        <v>983</v>
      </c>
      <c r="AF78" s="2098"/>
      <c r="AG78" s="2098"/>
      <c r="AH78" s="2098"/>
      <c r="AI78" s="2099"/>
      <c r="AJ78" s="2110"/>
      <c r="AK78" s="2111"/>
      <c r="AL78" s="2118"/>
      <c r="AM78" s="2119"/>
      <c r="AN78" s="2120"/>
      <c r="AO78" s="2127"/>
      <c r="AP78" s="2128"/>
      <c r="AQ78" s="2128"/>
      <c r="AR78" s="2129"/>
      <c r="AS78" s="206"/>
      <c r="AT78" s="198"/>
      <c r="AX78" s="894"/>
      <c r="AY78" s="894"/>
      <c r="AZ78" s="894"/>
    </row>
    <row r="79" spans="3:52" ht="18.75" customHeight="1" thickBot="1">
      <c r="C79" s="260" t="str">
        <f>IF(①入力票!C15="WTO型","－","○")</f>
        <v>○</v>
      </c>
      <c r="E79" s="198"/>
      <c r="F79" s="2049"/>
      <c r="G79" s="2049"/>
      <c r="H79" s="2052"/>
      <c r="I79" s="2064" t="s">
        <v>362</v>
      </c>
      <c r="J79" s="2065"/>
      <c r="K79" s="2065"/>
      <c r="L79" s="2055" t="str">
        <f>VLOOKUP(AY79,$BB$14:$BC$33,2,1)</f>
        <v>⑩</v>
      </c>
      <c r="M79" s="2073" t="s">
        <v>213</v>
      </c>
      <c r="N79" s="2058"/>
      <c r="O79" s="2058"/>
      <c r="P79" s="2058"/>
      <c r="Q79" s="2058"/>
      <c r="R79" s="2058"/>
      <c r="S79" s="2059"/>
      <c r="T79" s="2076" t="s">
        <v>1259</v>
      </c>
      <c r="U79" s="2076"/>
      <c r="V79" s="2077"/>
      <c r="W79" s="2073">
        <v>2</v>
      </c>
      <c r="X79" s="2058"/>
      <c r="Y79" s="2059"/>
      <c r="Z79" s="241"/>
      <c r="AA79" s="2130" t="s">
        <v>1261</v>
      </c>
      <c r="AB79" s="2131"/>
      <c r="AC79" s="2130" t="s">
        <v>978</v>
      </c>
      <c r="AD79" s="2131"/>
      <c r="AE79" s="2130" t="s">
        <v>290</v>
      </c>
      <c r="AF79" s="2132"/>
      <c r="AG79" s="2132"/>
      <c r="AH79" s="2132"/>
      <c r="AI79" s="2131"/>
      <c r="AJ79" s="2106" t="str">
        <f>IF(OR(①入力票!C10="単体",AY5="単体"),"－","（ＪＶ）")</f>
        <v>－</v>
      </c>
      <c r="AK79" s="2107"/>
      <c r="AL79" s="2102">
        <f>+AC85</f>
        <v>0</v>
      </c>
      <c r="AM79" s="2102"/>
      <c r="AN79" s="2102"/>
      <c r="AO79" s="2102"/>
      <c r="AP79" s="2102"/>
      <c r="AQ79" s="2102"/>
      <c r="AR79" s="2102"/>
      <c r="AS79" s="206"/>
      <c r="AT79" s="198"/>
      <c r="AX79" s="894">
        <f>IF(C79="○",1,0)</f>
        <v>1</v>
      </c>
      <c r="AY79" s="894">
        <f>AY73+AX79</f>
        <v>10</v>
      </c>
      <c r="AZ79" s="894">
        <f>AX79*W79</f>
        <v>2</v>
      </c>
    </row>
    <row r="80" spans="3:52" ht="18.75" customHeight="1">
      <c r="C80" s="205" t="str">
        <f t="shared" ref="C80:C85" si="6">C$79</f>
        <v>○</v>
      </c>
      <c r="E80" s="198"/>
      <c r="F80" s="2049"/>
      <c r="G80" s="2049"/>
      <c r="H80" s="2052"/>
      <c r="I80" s="2066"/>
      <c r="J80" s="2067"/>
      <c r="K80" s="2067"/>
      <c r="L80" s="2055"/>
      <c r="M80" s="2074"/>
      <c r="N80" s="2060"/>
      <c r="O80" s="2060"/>
      <c r="P80" s="2060"/>
      <c r="Q80" s="2060"/>
      <c r="R80" s="2060"/>
      <c r="S80" s="2061"/>
      <c r="T80" s="2078"/>
      <c r="U80" s="2078"/>
      <c r="V80" s="2079"/>
      <c r="W80" s="2074"/>
      <c r="X80" s="2060"/>
      <c r="Y80" s="2061"/>
      <c r="Z80" s="241" t="str">
        <f>IF($I$79="－","－",$Z$27)</f>
        <v>①</v>
      </c>
      <c r="AA80" s="2100">
        <f>IF(Z80="－","－",COUNTIF(様式13!AL19:AN22,"Ａ"))</f>
        <v>0</v>
      </c>
      <c r="AB80" s="2100"/>
      <c r="AC80" s="2100">
        <f>IF(Z80="－","－",AA80*0.5)</f>
        <v>0</v>
      </c>
      <c r="AD80" s="2100"/>
      <c r="AE80" s="241"/>
      <c r="AF80" s="2097"/>
      <c r="AG80" s="2098"/>
      <c r="AH80" s="2098"/>
      <c r="AI80" s="2099"/>
      <c r="AJ80" s="2108"/>
      <c r="AK80" s="2109"/>
      <c r="AL80" s="2102"/>
      <c r="AM80" s="2102"/>
      <c r="AN80" s="2102"/>
      <c r="AO80" s="2102"/>
      <c r="AP80" s="2102"/>
      <c r="AQ80" s="2102"/>
      <c r="AR80" s="2102"/>
      <c r="AS80" s="206"/>
      <c r="AT80" s="198"/>
      <c r="AX80" s="894"/>
      <c r="AY80" s="894"/>
      <c r="AZ80" s="894"/>
    </row>
    <row r="81" spans="3:52" ht="18.75" customHeight="1">
      <c r="C81" s="205" t="str">
        <f t="shared" si="6"/>
        <v>○</v>
      </c>
      <c r="E81" s="198"/>
      <c r="F81" s="2049"/>
      <c r="G81" s="2049"/>
      <c r="H81" s="2052"/>
      <c r="I81" s="2066"/>
      <c r="J81" s="2067"/>
      <c r="K81" s="2067"/>
      <c r="L81" s="2055"/>
      <c r="M81" s="2074"/>
      <c r="N81" s="2060"/>
      <c r="O81" s="2060"/>
      <c r="P81" s="2060"/>
      <c r="Q81" s="2060"/>
      <c r="R81" s="2060"/>
      <c r="S81" s="2061"/>
      <c r="T81" s="2078"/>
      <c r="U81" s="2078"/>
      <c r="V81" s="2079"/>
      <c r="W81" s="2074"/>
      <c r="X81" s="2060"/>
      <c r="Y81" s="2061"/>
      <c r="Z81" s="241" t="str">
        <f>IF($I$79="－","－",$Z$28)</f>
        <v>－</v>
      </c>
      <c r="AA81" s="2100" t="str">
        <f>IF(Z81="－","－",COUNTIF(様式13!AL27:AN30,"Ａ"))</f>
        <v>－</v>
      </c>
      <c r="AB81" s="2100"/>
      <c r="AC81" s="2100" t="str">
        <f>IF(Z81="－","－",AA81*0.5)</f>
        <v>－</v>
      </c>
      <c r="AD81" s="2100"/>
      <c r="AE81" s="241"/>
      <c r="AF81" s="2097"/>
      <c r="AG81" s="2098"/>
      <c r="AH81" s="2098"/>
      <c r="AI81" s="2099"/>
      <c r="AJ81" s="2108"/>
      <c r="AK81" s="2109"/>
      <c r="AL81" s="2102"/>
      <c r="AM81" s="2102"/>
      <c r="AN81" s="2102"/>
      <c r="AO81" s="2102"/>
      <c r="AP81" s="2102"/>
      <c r="AQ81" s="2102"/>
      <c r="AR81" s="2102"/>
      <c r="AS81" s="206"/>
      <c r="AT81" s="198"/>
      <c r="AX81" s="894"/>
      <c r="AY81" s="894"/>
      <c r="AZ81" s="894"/>
    </row>
    <row r="82" spans="3:52" ht="18.75" customHeight="1">
      <c r="C82" s="205" t="str">
        <f t="shared" si="6"/>
        <v>○</v>
      </c>
      <c r="E82" s="198"/>
      <c r="F82" s="2049"/>
      <c r="G82" s="2049"/>
      <c r="H82" s="2052"/>
      <c r="I82" s="2066"/>
      <c r="J82" s="2067"/>
      <c r="K82" s="2067"/>
      <c r="L82" s="2055"/>
      <c r="M82" s="2074"/>
      <c r="N82" s="2060"/>
      <c r="O82" s="2060"/>
      <c r="P82" s="2060"/>
      <c r="Q82" s="2060"/>
      <c r="R82" s="2060"/>
      <c r="S82" s="2061"/>
      <c r="T82" s="2078"/>
      <c r="U82" s="2078"/>
      <c r="V82" s="2079"/>
      <c r="W82" s="2074"/>
      <c r="X82" s="2060"/>
      <c r="Y82" s="2061"/>
      <c r="Z82" s="241" t="str">
        <f>IF($I$79="－","－",$Z$29)</f>
        <v>－</v>
      </c>
      <c r="AA82" s="2100" t="str">
        <f>IF(Z82="－","－",COUNTIF(様式13!AL35:AN38,"Ａ"))</f>
        <v>－</v>
      </c>
      <c r="AB82" s="2100"/>
      <c r="AC82" s="2100" t="str">
        <f>IF(Z82="－","－",AA82*0.5)</f>
        <v>－</v>
      </c>
      <c r="AD82" s="2100"/>
      <c r="AE82" s="241"/>
      <c r="AF82" s="2097"/>
      <c r="AG82" s="2098"/>
      <c r="AH82" s="2098"/>
      <c r="AI82" s="2099"/>
      <c r="AJ82" s="2108"/>
      <c r="AK82" s="2109"/>
      <c r="AL82" s="2102"/>
      <c r="AM82" s="2102"/>
      <c r="AN82" s="2102"/>
      <c r="AO82" s="2102"/>
      <c r="AP82" s="2102"/>
      <c r="AQ82" s="2102"/>
      <c r="AR82" s="2102"/>
      <c r="AS82" s="206"/>
      <c r="AT82" s="198"/>
      <c r="AX82" s="894"/>
      <c r="AY82" s="894"/>
      <c r="AZ82" s="894"/>
    </row>
    <row r="83" spans="3:52" ht="18.75" customHeight="1">
      <c r="C83" s="205" t="str">
        <f t="shared" si="6"/>
        <v>○</v>
      </c>
      <c r="E83" s="198"/>
      <c r="F83" s="2049"/>
      <c r="G83" s="2049"/>
      <c r="H83" s="2052"/>
      <c r="I83" s="2066"/>
      <c r="J83" s="2067"/>
      <c r="K83" s="2067"/>
      <c r="L83" s="2055"/>
      <c r="M83" s="2074"/>
      <c r="N83" s="2060"/>
      <c r="O83" s="2060"/>
      <c r="P83" s="2060"/>
      <c r="Q83" s="2060"/>
      <c r="R83" s="2060"/>
      <c r="S83" s="2061"/>
      <c r="T83" s="2078"/>
      <c r="U83" s="2078"/>
      <c r="V83" s="2079"/>
      <c r="W83" s="2074"/>
      <c r="X83" s="2060"/>
      <c r="Y83" s="2061"/>
      <c r="Z83" s="241" t="str">
        <f>IF($I$79="－","－",$Z$30)</f>
        <v>－</v>
      </c>
      <c r="AA83" s="2100" t="str">
        <f>IF(Z83="－","－",COUNTIF(様式13!AL43:AN46,"Ａ"))</f>
        <v>－</v>
      </c>
      <c r="AB83" s="2100"/>
      <c r="AC83" s="2100" t="str">
        <f>IF(Z83="－","－",AA83*0.5)</f>
        <v>－</v>
      </c>
      <c r="AD83" s="2100"/>
      <c r="AE83" s="241"/>
      <c r="AF83" s="2097"/>
      <c r="AG83" s="2098"/>
      <c r="AH83" s="2098"/>
      <c r="AI83" s="2099"/>
      <c r="AJ83" s="2108"/>
      <c r="AK83" s="2109"/>
      <c r="AL83" s="2102"/>
      <c r="AM83" s="2102"/>
      <c r="AN83" s="2102"/>
      <c r="AO83" s="2102"/>
      <c r="AP83" s="2102"/>
      <c r="AQ83" s="2102"/>
      <c r="AR83" s="2102"/>
      <c r="AS83" s="206"/>
      <c r="AT83" s="198"/>
      <c r="AX83" s="894"/>
      <c r="AY83" s="894"/>
      <c r="AZ83" s="894"/>
    </row>
    <row r="84" spans="3:52" ht="18.75" customHeight="1">
      <c r="C84" s="205" t="str">
        <f t="shared" si="6"/>
        <v>○</v>
      </c>
      <c r="E84" s="198"/>
      <c r="F84" s="2049"/>
      <c r="G84" s="2049"/>
      <c r="H84" s="2052"/>
      <c r="I84" s="2066"/>
      <c r="J84" s="2067"/>
      <c r="K84" s="2067"/>
      <c r="L84" s="2055"/>
      <c r="M84" s="2074"/>
      <c r="N84" s="2060"/>
      <c r="O84" s="2060"/>
      <c r="P84" s="2060"/>
      <c r="Q84" s="2060"/>
      <c r="R84" s="2060"/>
      <c r="S84" s="2061"/>
      <c r="T84" s="2078"/>
      <c r="U84" s="2078"/>
      <c r="V84" s="2079"/>
      <c r="W84" s="2074"/>
      <c r="X84" s="2060"/>
      <c r="Y84" s="2061"/>
      <c r="Z84" s="241" t="str">
        <f>IF($I$79="－","－",$Z$31)</f>
        <v>－</v>
      </c>
      <c r="AA84" s="2100" t="str">
        <f>IF(Z84="－","－",COUNTIF(様式13!AL51:AN54,"Ａ"))</f>
        <v>－</v>
      </c>
      <c r="AB84" s="2100"/>
      <c r="AC84" s="2100" t="str">
        <f>IF(Z84="－","－",AA84*0.5)</f>
        <v>－</v>
      </c>
      <c r="AD84" s="2100"/>
      <c r="AE84" s="241"/>
      <c r="AF84" s="2097"/>
      <c r="AG84" s="2098"/>
      <c r="AH84" s="2098"/>
      <c r="AI84" s="2099"/>
      <c r="AJ84" s="2108"/>
      <c r="AK84" s="2109"/>
      <c r="AL84" s="2102"/>
      <c r="AM84" s="2102"/>
      <c r="AN84" s="2102"/>
      <c r="AO84" s="2102"/>
      <c r="AP84" s="2102"/>
      <c r="AQ84" s="2102"/>
      <c r="AR84" s="2102"/>
      <c r="AS84" s="206"/>
      <c r="AT84" s="198"/>
      <c r="AX84" s="894"/>
      <c r="AY84" s="894"/>
      <c r="AZ84" s="894"/>
    </row>
    <row r="85" spans="3:52" ht="18.75" customHeight="1" thickBot="1">
      <c r="C85" s="205" t="str">
        <f t="shared" si="6"/>
        <v>○</v>
      </c>
      <c r="E85" s="198"/>
      <c r="F85" s="2049"/>
      <c r="G85" s="2049"/>
      <c r="H85" s="2052"/>
      <c r="I85" s="2068"/>
      <c r="J85" s="2069"/>
      <c r="K85" s="2069"/>
      <c r="L85" s="2055"/>
      <c r="M85" s="2075"/>
      <c r="N85" s="2062"/>
      <c r="O85" s="2062"/>
      <c r="P85" s="2062"/>
      <c r="Q85" s="2062"/>
      <c r="R85" s="2062"/>
      <c r="S85" s="2063"/>
      <c r="T85" s="2080"/>
      <c r="U85" s="2080"/>
      <c r="V85" s="2081"/>
      <c r="W85" s="2075"/>
      <c r="X85" s="2062"/>
      <c r="Y85" s="2063"/>
      <c r="Z85" s="231"/>
      <c r="AA85" s="232"/>
      <c r="AB85" s="233"/>
      <c r="AC85" s="2102">
        <f>IF(C79="－","－",ROUND(AVERAGE(AC80:AD84),3))</f>
        <v>0</v>
      </c>
      <c r="AD85" s="2102"/>
      <c r="AE85" s="2097" t="s">
        <v>983</v>
      </c>
      <c r="AF85" s="2098"/>
      <c r="AG85" s="2098"/>
      <c r="AH85" s="2098"/>
      <c r="AI85" s="2099"/>
      <c r="AJ85" s="2110"/>
      <c r="AK85" s="2111"/>
      <c r="AL85" s="2102"/>
      <c r="AM85" s="2102"/>
      <c r="AN85" s="2102"/>
      <c r="AO85" s="2102"/>
      <c r="AP85" s="2102"/>
      <c r="AQ85" s="2102"/>
      <c r="AR85" s="2102"/>
      <c r="AS85" s="206"/>
      <c r="AT85" s="198"/>
      <c r="AX85" s="894"/>
      <c r="AY85" s="894"/>
      <c r="AZ85" s="894"/>
    </row>
    <row r="86" spans="3:52" ht="18.75" customHeight="1" thickBot="1">
      <c r="C86" s="260" t="str">
        <f>IF(①入力票!C15="WTO型","－","○")</f>
        <v>○</v>
      </c>
      <c r="E86" s="198"/>
      <c r="F86" s="2049"/>
      <c r="G86" s="2050"/>
      <c r="H86" s="2053"/>
      <c r="I86" s="242"/>
      <c r="J86" s="242"/>
      <c r="K86" s="242"/>
      <c r="L86" s="242"/>
      <c r="M86" s="242"/>
      <c r="N86" s="242"/>
      <c r="O86" s="242"/>
      <c r="P86" s="242"/>
      <c r="Q86" s="242"/>
      <c r="R86" s="242"/>
      <c r="S86" s="239"/>
      <c r="T86" s="229"/>
      <c r="U86" s="229"/>
      <c r="V86" s="230" t="s">
        <v>999</v>
      </c>
      <c r="W86" s="2091">
        <f>AZ86</f>
        <v>3</v>
      </c>
      <c r="X86" s="2091"/>
      <c r="Y86" s="2092"/>
      <c r="Z86" s="244"/>
      <c r="AA86" s="245"/>
      <c r="AB86" s="245"/>
      <c r="AC86" s="245"/>
      <c r="AD86" s="245"/>
      <c r="AE86" s="245"/>
      <c r="AF86" s="245"/>
      <c r="AG86" s="245"/>
      <c r="AH86" s="245"/>
      <c r="AI86" s="245"/>
      <c r="AJ86" s="245"/>
      <c r="AK86" s="246"/>
      <c r="AL86" s="2095">
        <f>SUM(AL72:AN85)</f>
        <v>0</v>
      </c>
      <c r="AM86" s="2095"/>
      <c r="AN86" s="2096"/>
      <c r="AO86" s="2095"/>
      <c r="AP86" s="2095"/>
      <c r="AQ86" s="2095"/>
      <c r="AR86" s="2096"/>
      <c r="AS86" s="237"/>
      <c r="AT86" s="238"/>
      <c r="AX86" s="213"/>
      <c r="AY86" s="213"/>
      <c r="AZ86" s="264">
        <f>SUM(AZ73:AZ85)</f>
        <v>3</v>
      </c>
    </row>
    <row r="87" spans="3:52" ht="18.75" customHeight="1" thickBot="1">
      <c r="C87" s="260" t="str">
        <f>IF(①入力票!K64="○","○","－")</f>
        <v>○</v>
      </c>
      <c r="E87" s="198"/>
      <c r="F87" s="2049"/>
      <c r="G87" s="2187" t="s">
        <v>1178</v>
      </c>
      <c r="H87" s="2188"/>
      <c r="I87" s="2064" t="s">
        <v>362</v>
      </c>
      <c r="J87" s="2065"/>
      <c r="K87" s="2065"/>
      <c r="L87" s="2193" t="str">
        <f>VLOOKUP(AY87,$BB$14:$BC$33,2,1)</f>
        <v>⑩</v>
      </c>
      <c r="M87" s="2082" t="s">
        <v>1170</v>
      </c>
      <c r="N87" s="2083"/>
      <c r="O87" s="2083"/>
      <c r="P87" s="2083"/>
      <c r="Q87" s="2083"/>
      <c r="R87" s="2083"/>
      <c r="S87" s="2196"/>
      <c r="T87" s="2088" t="s">
        <v>1260</v>
      </c>
      <c r="U87" s="2076"/>
      <c r="V87" s="2077"/>
      <c r="W87" s="2073">
        <v>-2</v>
      </c>
      <c r="X87" s="2058"/>
      <c r="Y87" s="2059"/>
      <c r="Z87" s="241" t="str">
        <f>IF($I$52="－","－",$Z$27)</f>
        <v>①</v>
      </c>
      <c r="AA87" s="2100" t="str">
        <f>IF(Z87="－","－",様式1４!AI20)</f>
        <v>該当の有無を入力してください</v>
      </c>
      <c r="AB87" s="2100"/>
      <c r="AC87" s="2100">
        <f>IF(Z87="－","－",IF(AA87="Ｅ",-2,0))</f>
        <v>0</v>
      </c>
      <c r="AD87" s="2100"/>
      <c r="AE87" s="241" t="s">
        <v>984</v>
      </c>
      <c r="AF87" s="2097" t="s">
        <v>998</v>
      </c>
      <c r="AG87" s="2098"/>
      <c r="AH87" s="2098"/>
      <c r="AI87" s="2099"/>
      <c r="AJ87" s="2100" t="str">
        <f>IF(OR(①入力票!C10="単体",AY5="単体"),AA87,"（ＪＶ）")</f>
        <v>該当の有無を入力してください</v>
      </c>
      <c r="AK87" s="2100"/>
      <c r="AL87" s="2102">
        <f>+AC92</f>
        <v>0</v>
      </c>
      <c r="AM87" s="2102"/>
      <c r="AN87" s="2102"/>
      <c r="AO87" s="2102"/>
      <c r="AP87" s="2102"/>
      <c r="AQ87" s="2102"/>
      <c r="AR87" s="2102"/>
      <c r="AS87" s="237"/>
      <c r="AT87" s="238"/>
      <c r="AX87" s="894">
        <f>IF(C87="○",1,0)</f>
        <v>1</v>
      </c>
      <c r="AY87" s="894">
        <f>AY73+AX87</f>
        <v>10</v>
      </c>
      <c r="AZ87" s="894">
        <f>AX87*W87</f>
        <v>-2</v>
      </c>
    </row>
    <row r="88" spans="3:52" ht="18.75" customHeight="1">
      <c r="C88" s="205" t="str">
        <f>C$87</f>
        <v>○</v>
      </c>
      <c r="E88" s="198"/>
      <c r="F88" s="2049"/>
      <c r="G88" s="2189"/>
      <c r="H88" s="2190"/>
      <c r="I88" s="2066"/>
      <c r="J88" s="2067"/>
      <c r="K88" s="2067"/>
      <c r="L88" s="2194"/>
      <c r="M88" s="2084"/>
      <c r="N88" s="2085"/>
      <c r="O88" s="2085"/>
      <c r="P88" s="2085"/>
      <c r="Q88" s="2085"/>
      <c r="R88" s="2085"/>
      <c r="S88" s="2197"/>
      <c r="T88" s="2089"/>
      <c r="U88" s="2078"/>
      <c r="V88" s="2079"/>
      <c r="W88" s="2074"/>
      <c r="X88" s="2060"/>
      <c r="Y88" s="2061"/>
      <c r="Z88" s="241" t="str">
        <f>IF($I$52="－","－",$Z$28)</f>
        <v>－</v>
      </c>
      <c r="AA88" s="2100" t="str">
        <f>IF(Z88="－","－",様式1４!AI24)</f>
        <v>－</v>
      </c>
      <c r="AB88" s="2100"/>
      <c r="AC88" s="2100" t="str">
        <f t="shared" ref="AC88:AC91" si="7">IF(Z88="－","－",IF(AA88="Ｅ",-2,0))</f>
        <v>－</v>
      </c>
      <c r="AD88" s="2100"/>
      <c r="AE88" s="241" t="s">
        <v>989</v>
      </c>
      <c r="AF88" s="2097" t="s">
        <v>1165</v>
      </c>
      <c r="AG88" s="2098"/>
      <c r="AH88" s="2098"/>
      <c r="AI88" s="2099"/>
      <c r="AJ88" s="2100"/>
      <c r="AK88" s="2100"/>
      <c r="AL88" s="2102"/>
      <c r="AM88" s="2102"/>
      <c r="AN88" s="2102"/>
      <c r="AO88" s="2102"/>
      <c r="AP88" s="2102"/>
      <c r="AQ88" s="2102"/>
      <c r="AR88" s="2102"/>
      <c r="AS88" s="237"/>
      <c r="AT88" s="238"/>
      <c r="AX88" s="894"/>
      <c r="AY88" s="894"/>
      <c r="AZ88" s="894"/>
    </row>
    <row r="89" spans="3:52" ht="18.75" customHeight="1">
      <c r="C89" s="205" t="str">
        <f t="shared" ref="C89:C92" si="8">C$87</f>
        <v>○</v>
      </c>
      <c r="E89" s="198"/>
      <c r="F89" s="2049"/>
      <c r="G89" s="2189"/>
      <c r="H89" s="2190"/>
      <c r="I89" s="2066"/>
      <c r="J89" s="2067"/>
      <c r="K89" s="2067"/>
      <c r="L89" s="2194"/>
      <c r="M89" s="2084"/>
      <c r="N89" s="2085"/>
      <c r="O89" s="2085"/>
      <c r="P89" s="2085"/>
      <c r="Q89" s="2085"/>
      <c r="R89" s="2085"/>
      <c r="S89" s="2197"/>
      <c r="T89" s="2089"/>
      <c r="U89" s="2078"/>
      <c r="V89" s="2079"/>
      <c r="W89" s="2074"/>
      <c r="X89" s="2060"/>
      <c r="Y89" s="2061"/>
      <c r="Z89" s="241" t="str">
        <f>IF($I$52="－","－",$Z$29)</f>
        <v>－</v>
      </c>
      <c r="AA89" s="2100" t="str">
        <f>IF(Z89="－","－",様式1４!AI28)</f>
        <v>－</v>
      </c>
      <c r="AB89" s="2100"/>
      <c r="AC89" s="2100" t="str">
        <f t="shared" si="7"/>
        <v>－</v>
      </c>
      <c r="AD89" s="2100"/>
      <c r="AE89" s="231"/>
      <c r="AF89" s="232"/>
      <c r="AG89" s="232"/>
      <c r="AH89" s="232"/>
      <c r="AI89" s="233"/>
      <c r="AJ89" s="2100"/>
      <c r="AK89" s="2100"/>
      <c r="AL89" s="2102"/>
      <c r="AM89" s="2102"/>
      <c r="AN89" s="2102"/>
      <c r="AO89" s="2102"/>
      <c r="AP89" s="2102"/>
      <c r="AQ89" s="2102"/>
      <c r="AR89" s="2102"/>
      <c r="AS89" s="237"/>
      <c r="AT89" s="238"/>
      <c r="AX89" s="894"/>
      <c r="AY89" s="894"/>
      <c r="AZ89" s="894"/>
    </row>
    <row r="90" spans="3:52" ht="18.75" customHeight="1">
      <c r="C90" s="205" t="str">
        <f t="shared" si="8"/>
        <v>○</v>
      </c>
      <c r="E90" s="198"/>
      <c r="F90" s="2049"/>
      <c r="G90" s="2189"/>
      <c r="H90" s="2190"/>
      <c r="I90" s="2066"/>
      <c r="J90" s="2067"/>
      <c r="K90" s="2067"/>
      <c r="L90" s="2194"/>
      <c r="M90" s="2084"/>
      <c r="N90" s="2085"/>
      <c r="O90" s="2085"/>
      <c r="P90" s="2085"/>
      <c r="Q90" s="2085"/>
      <c r="R90" s="2085"/>
      <c r="S90" s="2197"/>
      <c r="T90" s="2089"/>
      <c r="U90" s="2078"/>
      <c r="V90" s="2079"/>
      <c r="W90" s="2074"/>
      <c r="X90" s="2060"/>
      <c r="Y90" s="2061"/>
      <c r="Z90" s="241" t="str">
        <f>IF($I$52="－","－",$Z$30)</f>
        <v>－</v>
      </c>
      <c r="AA90" s="2100" t="str">
        <f>IF(Z90="－","－",様式1４!AI32)</f>
        <v>－</v>
      </c>
      <c r="AB90" s="2100"/>
      <c r="AC90" s="2100" t="str">
        <f t="shared" si="7"/>
        <v>－</v>
      </c>
      <c r="AD90" s="2100"/>
      <c r="AE90" s="231"/>
      <c r="AF90" s="232"/>
      <c r="AG90" s="232"/>
      <c r="AH90" s="232"/>
      <c r="AI90" s="233"/>
      <c r="AJ90" s="2100"/>
      <c r="AK90" s="2100"/>
      <c r="AL90" s="2102"/>
      <c r="AM90" s="2102"/>
      <c r="AN90" s="2102"/>
      <c r="AO90" s="2102"/>
      <c r="AP90" s="2102"/>
      <c r="AQ90" s="2102"/>
      <c r="AR90" s="2102"/>
      <c r="AS90" s="237"/>
      <c r="AT90" s="238"/>
      <c r="AX90" s="894"/>
      <c r="AY90" s="894"/>
      <c r="AZ90" s="894"/>
    </row>
    <row r="91" spans="3:52" ht="18.75" customHeight="1">
      <c r="C91" s="205" t="str">
        <f t="shared" si="8"/>
        <v>○</v>
      </c>
      <c r="E91" s="198"/>
      <c r="F91" s="2049"/>
      <c r="G91" s="2189"/>
      <c r="H91" s="2190"/>
      <c r="I91" s="2066"/>
      <c r="J91" s="2067"/>
      <c r="K91" s="2067"/>
      <c r="L91" s="2194"/>
      <c r="M91" s="2084"/>
      <c r="N91" s="2085"/>
      <c r="O91" s="2085"/>
      <c r="P91" s="2085"/>
      <c r="Q91" s="2085"/>
      <c r="R91" s="2085"/>
      <c r="S91" s="2197"/>
      <c r="T91" s="2089"/>
      <c r="U91" s="2078"/>
      <c r="V91" s="2079"/>
      <c r="W91" s="2074"/>
      <c r="X91" s="2060"/>
      <c r="Y91" s="2061"/>
      <c r="Z91" s="241" t="str">
        <f>IF($I$52="－","－",$Z$31)</f>
        <v>－</v>
      </c>
      <c r="AA91" s="2100" t="str">
        <f>IF(Z91="－","－",様式1４!AI36)</f>
        <v>－</v>
      </c>
      <c r="AB91" s="2100"/>
      <c r="AC91" s="2100" t="str">
        <f t="shared" si="7"/>
        <v>－</v>
      </c>
      <c r="AD91" s="2100"/>
      <c r="AE91" s="231"/>
      <c r="AF91" s="232"/>
      <c r="AG91" s="232"/>
      <c r="AH91" s="232"/>
      <c r="AI91" s="233"/>
      <c r="AJ91" s="2100"/>
      <c r="AK91" s="2100"/>
      <c r="AL91" s="2102"/>
      <c r="AM91" s="2102"/>
      <c r="AN91" s="2102"/>
      <c r="AO91" s="2102"/>
      <c r="AP91" s="2102"/>
      <c r="AQ91" s="2102"/>
      <c r="AR91" s="2102"/>
      <c r="AS91" s="237"/>
      <c r="AT91" s="238"/>
      <c r="AX91" s="894"/>
      <c r="AY91" s="894"/>
      <c r="AZ91" s="894"/>
    </row>
    <row r="92" spans="3:52" ht="18.75" customHeight="1" thickBot="1">
      <c r="C92" s="205" t="str">
        <f t="shared" si="8"/>
        <v>○</v>
      </c>
      <c r="E92" s="198"/>
      <c r="F92" s="2049"/>
      <c r="G92" s="2189"/>
      <c r="H92" s="2190"/>
      <c r="I92" s="2068"/>
      <c r="J92" s="2069"/>
      <c r="K92" s="2069"/>
      <c r="L92" s="2195"/>
      <c r="M92" s="2086"/>
      <c r="N92" s="2087"/>
      <c r="O92" s="2087"/>
      <c r="P92" s="2087"/>
      <c r="Q92" s="2087"/>
      <c r="R92" s="2087"/>
      <c r="S92" s="2198"/>
      <c r="T92" s="2090"/>
      <c r="U92" s="2080"/>
      <c r="V92" s="2081"/>
      <c r="W92" s="2075"/>
      <c r="X92" s="2062"/>
      <c r="Y92" s="2063"/>
      <c r="Z92" s="231"/>
      <c r="AA92" s="232"/>
      <c r="AB92" s="233"/>
      <c r="AC92" s="2102">
        <f>IF(C87="－","－",MIN(AC87:AD91))</f>
        <v>0</v>
      </c>
      <c r="AD92" s="2102"/>
      <c r="AE92" s="2097"/>
      <c r="AF92" s="2098"/>
      <c r="AG92" s="2098"/>
      <c r="AH92" s="2098"/>
      <c r="AI92" s="2099"/>
      <c r="AJ92" s="2100"/>
      <c r="AK92" s="2100"/>
      <c r="AL92" s="2102"/>
      <c r="AM92" s="2102"/>
      <c r="AN92" s="2102"/>
      <c r="AO92" s="2102"/>
      <c r="AP92" s="2102"/>
      <c r="AQ92" s="2102"/>
      <c r="AR92" s="2102"/>
      <c r="AS92" s="237"/>
      <c r="AT92" s="238"/>
      <c r="AX92" s="894"/>
      <c r="AY92" s="894"/>
      <c r="AZ92" s="894"/>
    </row>
    <row r="93" spans="3:52" ht="18.75" customHeight="1" thickBot="1">
      <c r="C93" s="260" t="str">
        <f>IF(COUNTIF(C87:C92,"○")&gt;0,"○","－")</f>
        <v>○</v>
      </c>
      <c r="E93" s="198"/>
      <c r="F93" s="2049"/>
      <c r="G93" s="2191"/>
      <c r="H93" s="2192"/>
      <c r="I93" s="242"/>
      <c r="J93" s="242"/>
      <c r="K93" s="242"/>
      <c r="L93" s="242"/>
      <c r="M93" s="242"/>
      <c r="N93" s="242"/>
      <c r="O93" s="242"/>
      <c r="P93" s="242"/>
      <c r="Q93" s="242"/>
      <c r="R93" s="242"/>
      <c r="S93" s="734"/>
      <c r="T93" s="229"/>
      <c r="U93" s="229"/>
      <c r="V93" s="230" t="s">
        <v>1179</v>
      </c>
      <c r="W93" s="2091">
        <f>AZ93</f>
        <v>-2</v>
      </c>
      <c r="X93" s="2091"/>
      <c r="Y93" s="2092"/>
      <c r="Z93" s="244"/>
      <c r="AA93" s="245"/>
      <c r="AB93" s="245"/>
      <c r="AC93" s="245"/>
      <c r="AD93" s="245"/>
      <c r="AE93" s="245"/>
      <c r="AF93" s="245"/>
      <c r="AG93" s="245"/>
      <c r="AH93" s="245"/>
      <c r="AI93" s="245"/>
      <c r="AJ93" s="245"/>
      <c r="AK93" s="246"/>
      <c r="AL93" s="2095">
        <f>SUM(AL87:AN92)</f>
        <v>0</v>
      </c>
      <c r="AM93" s="2095"/>
      <c r="AN93" s="2096"/>
      <c r="AO93" s="2095"/>
      <c r="AP93" s="2095"/>
      <c r="AQ93" s="2095"/>
      <c r="AR93" s="2096"/>
      <c r="AS93" s="237"/>
      <c r="AT93" s="238"/>
      <c r="AX93" s="213"/>
      <c r="AY93" s="213"/>
      <c r="AZ93" s="264">
        <f>SUM(AZ87:AZ92)</f>
        <v>-2</v>
      </c>
    </row>
    <row r="94" spans="3:52" ht="18.75" customHeight="1" thickBot="1">
      <c r="C94" s="260" t="str">
        <f>IF(①入力票!C15="WTO型","－","○")</f>
        <v>○</v>
      </c>
      <c r="E94" s="198"/>
      <c r="F94" s="2050"/>
      <c r="G94" s="250"/>
      <c r="H94" s="250"/>
      <c r="I94" s="250"/>
      <c r="J94" s="250"/>
      <c r="K94" s="250"/>
      <c r="L94" s="250"/>
      <c r="M94" s="250"/>
      <c r="N94" s="250"/>
      <c r="O94" s="250"/>
      <c r="P94" s="250"/>
      <c r="Q94" s="250"/>
      <c r="R94" s="250"/>
      <c r="S94" s="250"/>
      <c r="T94" s="251"/>
      <c r="U94" s="251"/>
      <c r="V94" s="252" t="s">
        <v>1000</v>
      </c>
      <c r="W94" s="2091">
        <f>AZ94</f>
        <v>12</v>
      </c>
      <c r="X94" s="2091"/>
      <c r="Y94" s="2092"/>
      <c r="Z94" s="244"/>
      <c r="AA94" s="245"/>
      <c r="AB94" s="245"/>
      <c r="AC94" s="245"/>
      <c r="AD94" s="245"/>
      <c r="AE94" s="245"/>
      <c r="AF94" s="245"/>
      <c r="AG94" s="245"/>
      <c r="AH94" s="245"/>
      <c r="AI94" s="245"/>
      <c r="AJ94" s="245"/>
      <c r="AK94" s="246"/>
      <c r="AL94" s="2095" t="e">
        <f>+AL64+AL71+AL86+AL93</f>
        <v>#DIV/0!</v>
      </c>
      <c r="AM94" s="2095"/>
      <c r="AN94" s="2096"/>
      <c r="AO94" s="2095"/>
      <c r="AP94" s="2095"/>
      <c r="AQ94" s="2095"/>
      <c r="AR94" s="2096"/>
      <c r="AS94" s="237"/>
      <c r="AT94" s="238"/>
      <c r="AX94" s="213"/>
      <c r="AY94" s="213"/>
      <c r="AZ94" s="264">
        <f>AZ64+AZ71+AZ86</f>
        <v>12</v>
      </c>
    </row>
    <row r="95" spans="3:52" ht="18.75" customHeight="1">
      <c r="C95" s="205" t="str">
        <f>IF(C4="－","－","○")</f>
        <v>○</v>
      </c>
      <c r="E95" s="198"/>
      <c r="F95" s="253"/>
      <c r="G95" s="254"/>
      <c r="H95" s="254"/>
      <c r="I95" s="254"/>
      <c r="J95" s="254"/>
      <c r="K95" s="254"/>
      <c r="L95" s="254"/>
      <c r="M95" s="214"/>
      <c r="N95" s="255"/>
      <c r="O95" s="255"/>
      <c r="P95" s="255"/>
      <c r="Q95" s="255"/>
      <c r="R95" s="255"/>
      <c r="S95" s="214"/>
      <c r="T95" s="256"/>
      <c r="U95" s="256"/>
      <c r="V95" s="257" t="s">
        <v>1001</v>
      </c>
      <c r="W95" s="2103">
        <f>AZ95</f>
        <v>18</v>
      </c>
      <c r="X95" s="2104"/>
      <c r="Y95" s="2105"/>
      <c r="Z95" s="248"/>
      <c r="AA95" s="249"/>
      <c r="AB95" s="249"/>
      <c r="AC95" s="249"/>
      <c r="AD95" s="249"/>
      <c r="AE95" s="249"/>
      <c r="AF95" s="249"/>
      <c r="AG95" s="249"/>
      <c r="AH95" s="249"/>
      <c r="AI95" s="249"/>
      <c r="AJ95" s="249"/>
      <c r="AK95" s="258"/>
      <c r="AL95" s="2091" t="s">
        <v>968</v>
      </c>
      <c r="AM95" s="2091"/>
      <c r="AN95" s="2092"/>
      <c r="AO95" s="2091"/>
      <c r="AP95" s="2091"/>
      <c r="AQ95" s="2091"/>
      <c r="AR95" s="2092"/>
      <c r="AS95" s="206"/>
      <c r="AT95" s="198"/>
      <c r="AU95" s="259"/>
      <c r="AX95" s="213"/>
      <c r="AY95" s="213"/>
      <c r="AZ95" s="264">
        <f>AZ25+AZ94</f>
        <v>18</v>
      </c>
    </row>
  </sheetData>
  <sheetProtection algorithmName="SHA-512" hashValue="+9j46qWJ2gs1fS7fjprN66cLZhLlrOpISJLOaFfeczFjiUoaepYROkWdhW6KIX4Zwi0btQ3SCWyUVQPRmXR7ag==" saltValue="0//jNww5uNdlJMu0Sdfx1Q==" spinCount="100000" sheet="1" objects="1" scenarios="1"/>
  <autoFilter ref="C2:C95" xr:uid="{00000000-0009-0000-0000-000015000000}">
    <filterColumn colId="0">
      <filters>
        <filter val="○"/>
      </filters>
    </filterColumn>
  </autoFilter>
  <mergeCells count="387">
    <mergeCell ref="AX87:AX92"/>
    <mergeCell ref="AY87:AY92"/>
    <mergeCell ref="AZ87:AZ92"/>
    <mergeCell ref="AA88:AB88"/>
    <mergeCell ref="AC88:AD88"/>
    <mergeCell ref="AF88:AI88"/>
    <mergeCell ref="AA89:AB89"/>
    <mergeCell ref="AC89:AD89"/>
    <mergeCell ref="G87:H93"/>
    <mergeCell ref="I87:K92"/>
    <mergeCell ref="L87:L92"/>
    <mergeCell ref="M87:S92"/>
    <mergeCell ref="T87:V92"/>
    <mergeCell ref="W87:Y92"/>
    <mergeCell ref="AA87:AB87"/>
    <mergeCell ref="AC87:AD87"/>
    <mergeCell ref="AF87:AI87"/>
    <mergeCell ref="E3:AT3"/>
    <mergeCell ref="F6:K6"/>
    <mergeCell ref="L6:AT6"/>
    <mergeCell ref="F8:K8"/>
    <mergeCell ref="L8:X8"/>
    <mergeCell ref="Z8:AD8"/>
    <mergeCell ref="AE8:AL8"/>
    <mergeCell ref="AM8:AT8"/>
    <mergeCell ref="M15:S15"/>
    <mergeCell ref="F10:K10"/>
    <mergeCell ref="L10:X10"/>
    <mergeCell ref="Z12:AN12"/>
    <mergeCell ref="F13:S13"/>
    <mergeCell ref="T13:V13"/>
    <mergeCell ref="W13:Y13"/>
    <mergeCell ref="Z13:AI13"/>
    <mergeCell ref="AJ13:AK13"/>
    <mergeCell ref="AL13:AN13"/>
    <mergeCell ref="AO15:AR15"/>
    <mergeCell ref="AO13:AR13"/>
    <mergeCell ref="F14:G25"/>
    <mergeCell ref="M14:S14"/>
    <mergeCell ref="T14:V14"/>
    <mergeCell ref="W14:Y14"/>
    <mergeCell ref="Z14:AI14"/>
    <mergeCell ref="AJ14:AK14"/>
    <mergeCell ref="AL14:AN14"/>
    <mergeCell ref="AO14:AR14"/>
    <mergeCell ref="W16:Y16"/>
    <mergeCell ref="Z16:AI16"/>
    <mergeCell ref="AJ16:AK16"/>
    <mergeCell ref="AL16:AN16"/>
    <mergeCell ref="T15:V15"/>
    <mergeCell ref="W15:Y15"/>
    <mergeCell ref="Z15:AI15"/>
    <mergeCell ref="AJ15:AK15"/>
    <mergeCell ref="AL15:AN15"/>
    <mergeCell ref="AO16:AR16"/>
    <mergeCell ref="M17:S17"/>
    <mergeCell ref="T17:V17"/>
    <mergeCell ref="W17:Y17"/>
    <mergeCell ref="Z17:AI17"/>
    <mergeCell ref="AJ17:AK17"/>
    <mergeCell ref="AL17:AN17"/>
    <mergeCell ref="AO17:AR17"/>
    <mergeCell ref="M16:S16"/>
    <mergeCell ref="T16:V16"/>
    <mergeCell ref="W18:Y18"/>
    <mergeCell ref="AL18:AN18"/>
    <mergeCell ref="AO18:AR18"/>
    <mergeCell ref="M19:S19"/>
    <mergeCell ref="T19:V19"/>
    <mergeCell ref="W19:Y19"/>
    <mergeCell ref="Z19:AI19"/>
    <mergeCell ref="AJ19:AK19"/>
    <mergeCell ref="AL19:AN19"/>
    <mergeCell ref="AO19:AR19"/>
    <mergeCell ref="M20:S20"/>
    <mergeCell ref="T20:V20"/>
    <mergeCell ref="W20:Y20"/>
    <mergeCell ref="Z20:AI20"/>
    <mergeCell ref="AJ20:AK20"/>
    <mergeCell ref="AL20:AN20"/>
    <mergeCell ref="AO20:AR20"/>
    <mergeCell ref="W21:Y21"/>
    <mergeCell ref="AL21:AN21"/>
    <mergeCell ref="AO21:AR21"/>
    <mergeCell ref="M22:S22"/>
    <mergeCell ref="T22:V22"/>
    <mergeCell ref="W22:Y22"/>
    <mergeCell ref="Z22:AI22"/>
    <mergeCell ref="AJ22:AK22"/>
    <mergeCell ref="AL22:AN22"/>
    <mergeCell ref="AO22:AR22"/>
    <mergeCell ref="M23:S23"/>
    <mergeCell ref="T23:V23"/>
    <mergeCell ref="W23:Y23"/>
    <mergeCell ref="Z23:AI23"/>
    <mergeCell ref="AJ23:AK23"/>
    <mergeCell ref="AL23:AN23"/>
    <mergeCell ref="AO23:AR23"/>
    <mergeCell ref="W24:Y24"/>
    <mergeCell ref="AL24:AN24"/>
    <mergeCell ref="AO24:AR24"/>
    <mergeCell ref="W25:Y25"/>
    <mergeCell ref="AL25:AN25"/>
    <mergeCell ref="AO25:AR25"/>
    <mergeCell ref="G26:H64"/>
    <mergeCell ref="I26:K32"/>
    <mergeCell ref="L26:L32"/>
    <mergeCell ref="M26:S32"/>
    <mergeCell ref="T26:V32"/>
    <mergeCell ref="I33:K39"/>
    <mergeCell ref="L33:L39"/>
    <mergeCell ref="M33:S39"/>
    <mergeCell ref="T33:V39"/>
    <mergeCell ref="W26:Y32"/>
    <mergeCell ref="AA26:AC26"/>
    <mergeCell ref="AD26:AF26"/>
    <mergeCell ref="AG26:AI26"/>
    <mergeCell ref="AJ26:AK32"/>
    <mergeCell ref="AL26:AN32"/>
    <mergeCell ref="AG31:AI31"/>
    <mergeCell ref="Z32:AF32"/>
    <mergeCell ref="AG32:AI32"/>
    <mergeCell ref="AO26:AR32"/>
    <mergeCell ref="AD27:AF27"/>
    <mergeCell ref="AG27:AI27"/>
    <mergeCell ref="AD28:AF28"/>
    <mergeCell ref="AG28:AI28"/>
    <mergeCell ref="AD29:AF29"/>
    <mergeCell ref="AG29:AI29"/>
    <mergeCell ref="AD30:AF30"/>
    <mergeCell ref="AG30:AI30"/>
    <mergeCell ref="AD31:AF31"/>
    <mergeCell ref="W33:Y39"/>
    <mergeCell ref="AA33:AB33"/>
    <mergeCell ref="AC33:AD33"/>
    <mergeCell ref="AE33:AI33"/>
    <mergeCell ref="AJ33:AK39"/>
    <mergeCell ref="AL33:AN39"/>
    <mergeCell ref="AC37:AD37"/>
    <mergeCell ref="AA38:AB38"/>
    <mergeCell ref="AC38:AD38"/>
    <mergeCell ref="AC39:AD39"/>
    <mergeCell ref="AO33:AR39"/>
    <mergeCell ref="AA34:AB34"/>
    <mergeCell ref="AC34:AD34"/>
    <mergeCell ref="AF34:AI34"/>
    <mergeCell ref="AA35:AB35"/>
    <mergeCell ref="AC35:AD35"/>
    <mergeCell ref="AF35:AI35"/>
    <mergeCell ref="AA36:AB36"/>
    <mergeCell ref="AC36:AD36"/>
    <mergeCell ref="AA37:AB37"/>
    <mergeCell ref="AE39:AI39"/>
    <mergeCell ref="I40:K45"/>
    <mergeCell ref="L40:L45"/>
    <mergeCell ref="M40:S45"/>
    <mergeCell ref="T40:V45"/>
    <mergeCell ref="W40:Y45"/>
    <mergeCell ref="AA40:AB40"/>
    <mergeCell ref="AC40:AD40"/>
    <mergeCell ref="AG40:AI40"/>
    <mergeCell ref="AC43:AD43"/>
    <mergeCell ref="AJ40:AK45"/>
    <mergeCell ref="AL40:AN45"/>
    <mergeCell ref="AO40:AR45"/>
    <mergeCell ref="AA41:AB41"/>
    <mergeCell ref="AC41:AD41"/>
    <mergeCell ref="AG41:AI41"/>
    <mergeCell ref="AA42:AB42"/>
    <mergeCell ref="AC42:AD42"/>
    <mergeCell ref="AF42:AI42"/>
    <mergeCell ref="AA43:AB43"/>
    <mergeCell ref="AA44:AB44"/>
    <mergeCell ref="AC44:AD44"/>
    <mergeCell ref="AC45:AD45"/>
    <mergeCell ref="AE45:AI45"/>
    <mergeCell ref="I46:K51"/>
    <mergeCell ref="L46:L51"/>
    <mergeCell ref="M46:S51"/>
    <mergeCell ref="T46:V51"/>
    <mergeCell ref="W46:Y51"/>
    <mergeCell ref="AA46:AB46"/>
    <mergeCell ref="AC46:AD46"/>
    <mergeCell ref="AG46:AI46"/>
    <mergeCell ref="AJ46:AK51"/>
    <mergeCell ref="AO46:AR51"/>
    <mergeCell ref="AA47:AB47"/>
    <mergeCell ref="AC47:AD47"/>
    <mergeCell ref="AG47:AI47"/>
    <mergeCell ref="AA48:AB48"/>
    <mergeCell ref="AC48:AD48"/>
    <mergeCell ref="AG48:AI48"/>
    <mergeCell ref="AA49:AB49"/>
    <mergeCell ref="AC49:AD49"/>
    <mergeCell ref="AA50:AB50"/>
    <mergeCell ref="AC50:AD50"/>
    <mergeCell ref="AC51:AD51"/>
    <mergeCell ref="AE51:AI51"/>
    <mergeCell ref="L52:L57"/>
    <mergeCell ref="M52:S57"/>
    <mergeCell ref="T52:V57"/>
    <mergeCell ref="W52:Y57"/>
    <mergeCell ref="AA52:AB52"/>
    <mergeCell ref="AA55:AB55"/>
    <mergeCell ref="AC52:AD52"/>
    <mergeCell ref="AF52:AI52"/>
    <mergeCell ref="AL46:AN51"/>
    <mergeCell ref="AJ52:AK57"/>
    <mergeCell ref="AL52:AN57"/>
    <mergeCell ref="AO52:AR57"/>
    <mergeCell ref="AA53:AB53"/>
    <mergeCell ref="AC53:AD53"/>
    <mergeCell ref="AF53:AI53"/>
    <mergeCell ref="AA54:AB54"/>
    <mergeCell ref="AC54:AD54"/>
    <mergeCell ref="AC55:AD55"/>
    <mergeCell ref="AA56:AB56"/>
    <mergeCell ref="AC56:AD56"/>
    <mergeCell ref="AC57:AD57"/>
    <mergeCell ref="AE57:AI57"/>
    <mergeCell ref="AL58:AN63"/>
    <mergeCell ref="AO58:AR63"/>
    <mergeCell ref="AA59:AB59"/>
    <mergeCell ref="AC59:AD59"/>
    <mergeCell ref="AF59:AI59"/>
    <mergeCell ref="AA60:AB60"/>
    <mergeCell ref="AC60:AD60"/>
    <mergeCell ref="AA61:AB61"/>
    <mergeCell ref="AC61:AD61"/>
    <mergeCell ref="AA62:AB62"/>
    <mergeCell ref="AC62:AD62"/>
    <mergeCell ref="AC63:AD63"/>
    <mergeCell ref="AE63:AI63"/>
    <mergeCell ref="AL64:AN64"/>
    <mergeCell ref="AO64:AR64"/>
    <mergeCell ref="AL65:AN67"/>
    <mergeCell ref="AO65:AR67"/>
    <mergeCell ref="AL68:AN70"/>
    <mergeCell ref="AO68:AR70"/>
    <mergeCell ref="AA69:AF69"/>
    <mergeCell ref="AG69:AI69"/>
    <mergeCell ref="AA70:AF70"/>
    <mergeCell ref="AG70:AI70"/>
    <mergeCell ref="AG68:AI68"/>
    <mergeCell ref="AJ68:AK70"/>
    <mergeCell ref="W58:Y63"/>
    <mergeCell ref="AA58:AB58"/>
    <mergeCell ref="AC58:AD58"/>
    <mergeCell ref="AA65:AF65"/>
    <mergeCell ref="AG65:AI65"/>
    <mergeCell ref="AJ65:AK67"/>
    <mergeCell ref="AA66:AF66"/>
    <mergeCell ref="AG66:AI66"/>
    <mergeCell ref="AA67:AF67"/>
    <mergeCell ref="AG67:AI67"/>
    <mergeCell ref="W64:Y64"/>
    <mergeCell ref="AF58:AI58"/>
    <mergeCell ref="AJ58:AK63"/>
    <mergeCell ref="I79:K85"/>
    <mergeCell ref="L79:L85"/>
    <mergeCell ref="M79:S85"/>
    <mergeCell ref="T79:V85"/>
    <mergeCell ref="W79:Y85"/>
    <mergeCell ref="AA72:AB72"/>
    <mergeCell ref="AC72:AD72"/>
    <mergeCell ref="AC85:AD85"/>
    <mergeCell ref="AE72:AI72"/>
    <mergeCell ref="AF81:AI81"/>
    <mergeCell ref="AC82:AD82"/>
    <mergeCell ref="AF82:AI82"/>
    <mergeCell ref="AA80:AB80"/>
    <mergeCell ref="AA81:AB81"/>
    <mergeCell ref="AA82:AB82"/>
    <mergeCell ref="AA83:AB83"/>
    <mergeCell ref="T68:V70"/>
    <mergeCell ref="AA68:AF68"/>
    <mergeCell ref="AJ72:AK78"/>
    <mergeCell ref="AL72:AN78"/>
    <mergeCell ref="AO72:AR78"/>
    <mergeCell ref="AC83:AD83"/>
    <mergeCell ref="AF83:AI83"/>
    <mergeCell ref="AJ79:AK85"/>
    <mergeCell ref="AL79:AN85"/>
    <mergeCell ref="AO79:AR85"/>
    <mergeCell ref="AE85:AI85"/>
    <mergeCell ref="AL71:AN71"/>
    <mergeCell ref="AO71:AR71"/>
    <mergeCell ref="AA84:AB84"/>
    <mergeCell ref="AC84:AD84"/>
    <mergeCell ref="AF84:AI84"/>
    <mergeCell ref="AA73:AB73"/>
    <mergeCell ref="AC73:AD73"/>
    <mergeCell ref="AA79:AB79"/>
    <mergeCell ref="AC79:AD79"/>
    <mergeCell ref="AE79:AI79"/>
    <mergeCell ref="AC80:AD80"/>
    <mergeCell ref="AF80:AI80"/>
    <mergeCell ref="AC81:AD81"/>
    <mergeCell ref="W95:Y95"/>
    <mergeCell ref="AL95:AN95"/>
    <mergeCell ref="AO95:AR95"/>
    <mergeCell ref="AA90:AB90"/>
    <mergeCell ref="AC90:AD90"/>
    <mergeCell ref="AA91:AB91"/>
    <mergeCell ref="AC91:AD91"/>
    <mergeCell ref="AC92:AD92"/>
    <mergeCell ref="AE92:AI92"/>
    <mergeCell ref="W93:Y93"/>
    <mergeCell ref="AL93:AN93"/>
    <mergeCell ref="AO93:AR93"/>
    <mergeCell ref="AJ87:AK92"/>
    <mergeCell ref="AL87:AN92"/>
    <mergeCell ref="AO87:AR92"/>
    <mergeCell ref="AL94:AN94"/>
    <mergeCell ref="AO94:AR94"/>
    <mergeCell ref="AY58:AY63"/>
    <mergeCell ref="AZ58:AZ63"/>
    <mergeCell ref="AX65:AX67"/>
    <mergeCell ref="AY65:AY67"/>
    <mergeCell ref="AZ65:AZ67"/>
    <mergeCell ref="AZ68:AZ70"/>
    <mergeCell ref="W86:Y86"/>
    <mergeCell ref="AL86:AN86"/>
    <mergeCell ref="AO86:AR86"/>
    <mergeCell ref="AF73:AI73"/>
    <mergeCell ref="AA74:AB74"/>
    <mergeCell ref="AC74:AD74"/>
    <mergeCell ref="AF74:AI74"/>
    <mergeCell ref="AA75:AB75"/>
    <mergeCell ref="AC75:AD75"/>
    <mergeCell ref="AF75:AI75"/>
    <mergeCell ref="AA76:AB76"/>
    <mergeCell ref="AC76:AD76"/>
    <mergeCell ref="AF76:AI76"/>
    <mergeCell ref="AA77:AB77"/>
    <mergeCell ref="AC77:AD77"/>
    <mergeCell ref="AF77:AI77"/>
    <mergeCell ref="AC78:AD78"/>
    <mergeCell ref="AE78:AI78"/>
    <mergeCell ref="AX79:AX85"/>
    <mergeCell ref="AX73:AX78"/>
    <mergeCell ref="AY73:AY78"/>
    <mergeCell ref="AZ73:AZ78"/>
    <mergeCell ref="AY79:AY85"/>
    <mergeCell ref="AZ79:AZ85"/>
    <mergeCell ref="AX26:AX32"/>
    <mergeCell ref="AY26:AY32"/>
    <mergeCell ref="AZ26:AZ32"/>
    <mergeCell ref="AX33:AX39"/>
    <mergeCell ref="AY33:AY39"/>
    <mergeCell ref="AZ33:AZ39"/>
    <mergeCell ref="AX40:AX45"/>
    <mergeCell ref="AX68:AX70"/>
    <mergeCell ref="AY68:AY70"/>
    <mergeCell ref="AY40:AY45"/>
    <mergeCell ref="AZ40:AZ45"/>
    <mergeCell ref="AX46:AX51"/>
    <mergeCell ref="AY46:AY51"/>
    <mergeCell ref="AZ46:AZ51"/>
    <mergeCell ref="AX52:AX57"/>
    <mergeCell ref="AY52:AY57"/>
    <mergeCell ref="AZ52:AZ57"/>
    <mergeCell ref="AX58:AX63"/>
    <mergeCell ref="F26:F94"/>
    <mergeCell ref="G72:H86"/>
    <mergeCell ref="I72:K78"/>
    <mergeCell ref="L72:L78"/>
    <mergeCell ref="M72:S78"/>
    <mergeCell ref="T72:V78"/>
    <mergeCell ref="W72:Y78"/>
    <mergeCell ref="W68:Y70"/>
    <mergeCell ref="G65:H71"/>
    <mergeCell ref="I65:K67"/>
    <mergeCell ref="L65:L67"/>
    <mergeCell ref="M65:S67"/>
    <mergeCell ref="T65:V67"/>
    <mergeCell ref="W65:Y67"/>
    <mergeCell ref="I58:K63"/>
    <mergeCell ref="L58:L63"/>
    <mergeCell ref="M58:S63"/>
    <mergeCell ref="T58:V63"/>
    <mergeCell ref="I52:K57"/>
    <mergeCell ref="W94:Y94"/>
    <mergeCell ref="W71:Y71"/>
    <mergeCell ref="I68:K70"/>
    <mergeCell ref="L68:L70"/>
    <mergeCell ref="M68:S70"/>
  </mergeCells>
  <phoneticPr fontId="73"/>
  <dataValidations count="1">
    <dataValidation allowBlank="1" showInputMessage="1" showErrorMessage="1" error="ここに入力はできません" sqref="AO65:AP65 Z65:AG70 AL68 AL65 AJ65:AK70 AO68:AP68 AC73:AD77" xr:uid="{00000000-0002-0000-1500-000000000000}"/>
  </dataValidations>
  <pageMargins left="0.70866141732283472" right="0.70866141732283472" top="0.35433070866141736" bottom="0.35433070866141736" header="0" footer="0"/>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tabColor rgb="FFFFFF99"/>
    <pageSetUpPr fitToPage="1"/>
  </sheetPr>
  <dimension ref="A4:CA177"/>
  <sheetViews>
    <sheetView showGridLines="0" tabSelected="1" view="pageBreakPreview" zoomScale="85" zoomScaleNormal="100" zoomScaleSheetLayoutView="85" workbookViewId="0"/>
  </sheetViews>
  <sheetFormatPr defaultRowHeight="13.5" outlineLevelCol="1"/>
  <cols>
    <col min="1" max="1" width="9" style="268" customWidth="1" outlineLevel="1"/>
    <col min="2" max="4" width="3.25" style="268" customWidth="1" outlineLevel="1"/>
    <col min="5" max="43" width="3.25" style="268" customWidth="1"/>
    <col min="44" max="44" width="5.625" style="268" hidden="1" customWidth="1" outlineLevel="1"/>
    <col min="45" max="45" width="18.375" style="268" hidden="1" customWidth="1" outlineLevel="1"/>
    <col min="46" max="46" width="5.625" style="268" hidden="1" customWidth="1" outlineLevel="1"/>
    <col min="47" max="49" width="3.75" style="268" hidden="1" customWidth="1" outlineLevel="1"/>
    <col min="50" max="52" width="3.25" style="268" hidden="1" customWidth="1" outlineLevel="1"/>
    <col min="53" max="53" width="3.25" style="268" customWidth="1" collapsed="1"/>
    <col min="54" max="100" width="3.25" style="268" customWidth="1"/>
    <col min="101" max="16384" width="9" style="268"/>
  </cols>
  <sheetData>
    <row r="4" spans="3:41" ht="21">
      <c r="C4" s="268" t="s">
        <v>537</v>
      </c>
      <c r="E4" s="269" t="s">
        <v>468</v>
      </c>
      <c r="F4" s="270"/>
      <c r="G4" s="270"/>
      <c r="H4" s="270"/>
      <c r="I4" s="270"/>
      <c r="J4" s="270"/>
      <c r="K4" s="270"/>
      <c r="L4" s="270"/>
      <c r="M4" s="270"/>
      <c r="N4" s="270"/>
      <c r="O4" s="270"/>
      <c r="P4" s="270"/>
      <c r="Q4" s="270"/>
      <c r="R4" s="270"/>
      <c r="S4" s="270"/>
      <c r="T4" s="270"/>
      <c r="U4" s="270"/>
      <c r="V4" s="270"/>
      <c r="W4" s="270"/>
      <c r="X4" s="270"/>
      <c r="Y4" s="271"/>
      <c r="Z4" s="272" t="s">
        <v>469</v>
      </c>
      <c r="AA4" s="273"/>
      <c r="AB4" s="273"/>
      <c r="AC4" s="273"/>
      <c r="AD4" s="273"/>
      <c r="AE4" s="273"/>
      <c r="AF4" s="273"/>
      <c r="AG4" s="273"/>
      <c r="AH4" s="273"/>
      <c r="AI4" s="273"/>
      <c r="AJ4" s="273"/>
      <c r="AK4" s="273"/>
      <c r="AL4" s="273"/>
      <c r="AM4" s="273"/>
      <c r="AN4" s="274" t="s">
        <v>470</v>
      </c>
      <c r="AO4" s="271"/>
    </row>
    <row r="5" spans="3:41">
      <c r="C5" s="268" t="s">
        <v>537</v>
      </c>
      <c r="E5" s="275"/>
      <c r="F5" s="275"/>
      <c r="G5" s="275"/>
      <c r="H5" s="275"/>
      <c r="I5" s="275"/>
      <c r="J5" s="275"/>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6"/>
      <c r="AN5" s="276"/>
      <c r="AO5" s="277"/>
    </row>
    <row r="6" spans="3:41">
      <c r="C6" s="268" t="s">
        <v>537</v>
      </c>
      <c r="E6" s="277"/>
      <c r="F6" s="1281" t="s">
        <v>471</v>
      </c>
      <c r="G6" s="1281"/>
      <c r="H6" s="1281"/>
      <c r="I6" s="1281"/>
      <c r="J6" s="1281"/>
      <c r="K6" s="1282" t="str">
        <f>①入力票!C6</f>
        <v>別府系送水管布設工事（その１）</v>
      </c>
      <c r="L6" s="1282"/>
      <c r="M6" s="1282"/>
      <c r="N6" s="1282"/>
      <c r="O6" s="1282"/>
      <c r="P6" s="1282"/>
      <c r="Q6" s="1282"/>
      <c r="R6" s="1282"/>
      <c r="S6" s="1282"/>
      <c r="T6" s="1282"/>
      <c r="U6" s="1282"/>
      <c r="V6" s="1282"/>
      <c r="W6" s="1282"/>
      <c r="X6" s="1282"/>
      <c r="Y6" s="1282"/>
      <c r="Z6" s="1282"/>
      <c r="AA6" s="1282"/>
      <c r="AB6" s="1282"/>
      <c r="AC6" s="1282"/>
      <c r="AD6" s="1282"/>
      <c r="AE6" s="1282"/>
      <c r="AF6" s="1282"/>
      <c r="AG6" s="1282"/>
      <c r="AH6" s="1282"/>
      <c r="AI6" s="1282"/>
      <c r="AJ6" s="1282"/>
      <c r="AK6" s="1282"/>
      <c r="AL6" s="1282"/>
      <c r="AM6" s="1282"/>
      <c r="AN6" s="1282"/>
      <c r="AO6" s="277"/>
    </row>
    <row r="7" spans="3:41">
      <c r="C7" s="268" t="s">
        <v>537</v>
      </c>
      <c r="E7" s="278"/>
      <c r="F7" s="278"/>
      <c r="G7" s="278"/>
      <c r="H7" s="278"/>
      <c r="I7" s="278"/>
      <c r="J7" s="278"/>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7"/>
    </row>
    <row r="8" spans="3:41">
      <c r="C8" s="268" t="s">
        <v>537</v>
      </c>
      <c r="E8" s="277"/>
      <c r="F8" s="1281" t="s">
        <v>85</v>
      </c>
      <c r="G8" s="1281"/>
      <c r="H8" s="1281"/>
      <c r="I8" s="1281"/>
      <c r="J8" s="1281"/>
      <c r="K8" s="1282" t="str">
        <f>①入力票!C15</f>
        <v>標準型</v>
      </c>
      <c r="L8" s="1282"/>
      <c r="M8" s="1282"/>
      <c r="N8" s="1282"/>
      <c r="O8" s="1282"/>
      <c r="P8" s="1282"/>
      <c r="Q8" s="1282"/>
      <c r="R8" s="1282"/>
      <c r="S8" s="1282"/>
      <c r="T8" s="1282"/>
      <c r="U8" s="1282"/>
      <c r="V8" s="1282"/>
      <c r="W8" s="277"/>
      <c r="X8" s="1281" t="s">
        <v>472</v>
      </c>
      <c r="Y8" s="1281"/>
      <c r="Z8" s="1281"/>
      <c r="AA8" s="1281"/>
      <c r="AB8" s="1281"/>
      <c r="AC8" s="1241" t="str">
        <f>①入力票!C10</f>
        <v>単体</v>
      </c>
      <c r="AD8" s="1241"/>
      <c r="AE8" s="1241"/>
      <c r="AF8" s="1241"/>
      <c r="AG8" s="1241"/>
      <c r="AH8" s="1241"/>
      <c r="AI8" s="1241"/>
      <c r="AJ8" s="1241"/>
      <c r="AK8" s="1241"/>
      <c r="AL8" s="1241"/>
      <c r="AM8" s="1241"/>
      <c r="AN8" s="1241"/>
      <c r="AO8" s="277"/>
    </row>
    <row r="9" spans="3:41">
      <c r="C9" s="268" t="s">
        <v>537</v>
      </c>
      <c r="E9" s="278"/>
      <c r="F9" s="278"/>
      <c r="G9" s="278"/>
      <c r="H9" s="278"/>
      <c r="I9" s="278"/>
      <c r="J9" s="278"/>
      <c r="K9" s="279"/>
      <c r="L9" s="279"/>
      <c r="M9" s="279"/>
      <c r="N9" s="279"/>
      <c r="O9" s="279"/>
      <c r="P9" s="279"/>
      <c r="Q9" s="279"/>
      <c r="R9" s="279"/>
      <c r="S9" s="279"/>
      <c r="T9" s="279"/>
      <c r="U9" s="279"/>
      <c r="V9" s="279"/>
      <c r="W9" s="280"/>
      <c r="X9" s="280"/>
      <c r="Y9" s="280"/>
      <c r="Z9" s="280"/>
      <c r="AA9" s="280"/>
      <c r="AB9" s="280"/>
      <c r="AC9" s="281"/>
      <c r="AD9" s="281"/>
      <c r="AE9" s="279"/>
      <c r="AF9" s="279"/>
      <c r="AG9" s="279"/>
      <c r="AH9" s="279"/>
      <c r="AI9" s="279"/>
      <c r="AJ9" s="281"/>
      <c r="AK9" s="281"/>
      <c r="AL9" s="281"/>
      <c r="AM9" s="281"/>
      <c r="AN9" s="281"/>
      <c r="AO9" s="277"/>
    </row>
    <row r="10" spans="3:41">
      <c r="C10" s="268" t="s">
        <v>537</v>
      </c>
      <c r="E10" s="277"/>
      <c r="F10" s="1281" t="s">
        <v>473</v>
      </c>
      <c r="G10" s="1281"/>
      <c r="H10" s="1281"/>
      <c r="I10" s="1281"/>
      <c r="J10" s="1281"/>
      <c r="K10" s="1286" t="str">
        <f>CONCATENATE("令和",①入力票!D8,"年",①入力票!F8,"月",①入力票!H8,"日")</f>
        <v>令和8年8月28日</v>
      </c>
      <c r="L10" s="1286"/>
      <c r="M10" s="1286"/>
      <c r="N10" s="1286"/>
      <c r="O10" s="1286"/>
      <c r="P10" s="1286"/>
      <c r="Q10" s="1286"/>
      <c r="R10" s="1286"/>
      <c r="S10" s="1286"/>
      <c r="T10" s="1286"/>
      <c r="U10" s="1286"/>
      <c r="V10" s="1286"/>
      <c r="W10" s="282"/>
      <c r="X10" s="282"/>
      <c r="Y10" s="282"/>
      <c r="Z10" s="282"/>
      <c r="AA10" s="282"/>
      <c r="AB10" s="282"/>
      <c r="AC10" s="282"/>
      <c r="AD10" s="282"/>
      <c r="AE10" s="282"/>
      <c r="AF10" s="282"/>
      <c r="AG10" s="282"/>
      <c r="AH10" s="282"/>
      <c r="AI10" s="282"/>
      <c r="AJ10" s="282"/>
      <c r="AK10" s="282"/>
      <c r="AL10" s="282"/>
      <c r="AM10" s="282"/>
      <c r="AN10" s="282"/>
      <c r="AO10" s="277"/>
    </row>
    <row r="11" spans="3:41">
      <c r="C11" s="268" t="s">
        <v>537</v>
      </c>
      <c r="E11" s="280"/>
      <c r="F11" s="280"/>
      <c r="G11" s="280"/>
      <c r="H11" s="280"/>
      <c r="I11" s="280"/>
      <c r="J11" s="280"/>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77"/>
    </row>
    <row r="12" spans="3:41">
      <c r="C12" s="268" t="s">
        <v>537</v>
      </c>
      <c r="E12" s="280"/>
      <c r="F12" s="284" t="s">
        <v>510</v>
      </c>
      <c r="G12" s="280"/>
      <c r="H12" s="280"/>
      <c r="I12" s="280"/>
      <c r="J12" s="280"/>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77"/>
    </row>
    <row r="13" spans="3:41">
      <c r="C13" s="268" t="s">
        <v>537</v>
      </c>
      <c r="E13" s="280"/>
      <c r="F13" s="280"/>
      <c r="G13" s="280"/>
      <c r="H13" s="280"/>
      <c r="I13" s="280"/>
      <c r="J13" s="280"/>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77"/>
    </row>
    <row r="14" spans="3:41">
      <c r="C14" s="268" t="s">
        <v>537</v>
      </c>
      <c r="E14" s="280"/>
      <c r="F14" s="280"/>
      <c r="G14" s="280"/>
      <c r="H14" s="280"/>
      <c r="I14" s="280"/>
      <c r="J14" s="280"/>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77"/>
    </row>
    <row r="15" spans="3:41">
      <c r="C15" s="268" t="s">
        <v>537</v>
      </c>
      <c r="E15" s="284"/>
      <c r="F15" s="277"/>
      <c r="G15" s="280"/>
      <c r="H15" s="280"/>
      <c r="I15" s="280"/>
      <c r="J15" s="280"/>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77"/>
    </row>
    <row r="16" spans="3:41">
      <c r="C16" s="268" t="s">
        <v>537</v>
      </c>
      <c r="E16" s="284"/>
      <c r="F16" s="285" t="s">
        <v>474</v>
      </c>
      <c r="G16" s="280"/>
      <c r="H16" s="280"/>
      <c r="I16" s="280"/>
      <c r="J16" s="280"/>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77"/>
    </row>
    <row r="17" spans="3:49">
      <c r="C17" s="268" t="s">
        <v>537</v>
      </c>
      <c r="E17" s="280"/>
      <c r="F17" s="280"/>
      <c r="G17" s="287" t="s">
        <v>475</v>
      </c>
      <c r="H17" s="288"/>
      <c r="I17" s="289"/>
      <c r="J17" s="289"/>
      <c r="K17" s="289"/>
      <c r="L17" s="289"/>
      <c r="M17" s="289"/>
      <c r="N17" s="289"/>
      <c r="O17" s="289"/>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1"/>
      <c r="AM17" s="292"/>
      <c r="AN17" s="286"/>
      <c r="AO17" s="277"/>
    </row>
    <row r="18" spans="3:49">
      <c r="C18" s="268" t="s">
        <v>537</v>
      </c>
      <c r="E18" s="280"/>
      <c r="F18" s="280"/>
      <c r="G18" s="293"/>
      <c r="H18" s="284" t="s">
        <v>476</v>
      </c>
      <c r="I18" s="284"/>
      <c r="J18" s="284"/>
      <c r="K18" s="284"/>
      <c r="L18" s="284"/>
      <c r="M18" s="284"/>
      <c r="N18" s="284"/>
      <c r="O18" s="284"/>
      <c r="P18" s="294"/>
      <c r="Q18" s="294"/>
      <c r="R18" s="294"/>
      <c r="S18" s="277"/>
      <c r="T18" s="294"/>
      <c r="U18" s="294"/>
      <c r="V18" s="294"/>
      <c r="W18" s="295" t="s">
        <v>477</v>
      </c>
      <c r="X18" s="294"/>
      <c r="Y18" s="294"/>
      <c r="Z18" s="294"/>
      <c r="AA18" s="294"/>
      <c r="AB18" s="294"/>
      <c r="AC18" s="294"/>
      <c r="AD18" s="294"/>
      <c r="AE18" s="294"/>
      <c r="AF18" s="277"/>
      <c r="AG18" s="294"/>
      <c r="AH18" s="294"/>
      <c r="AI18" s="294"/>
      <c r="AJ18" s="294"/>
      <c r="AK18" s="294"/>
      <c r="AL18" s="286"/>
      <c r="AM18" s="296"/>
      <c r="AN18" s="286"/>
      <c r="AO18" s="277"/>
    </row>
    <row r="19" spans="3:49" ht="14.25" thickBot="1">
      <c r="C19" s="268" t="s">
        <v>537</v>
      </c>
      <c r="E19" s="280"/>
      <c r="F19" s="280"/>
      <c r="G19" s="293"/>
      <c r="H19" s="284" t="s">
        <v>478</v>
      </c>
      <c r="I19" s="284"/>
      <c r="J19" s="284"/>
      <c r="K19" s="284"/>
      <c r="L19" s="284"/>
      <c r="M19" s="284"/>
      <c r="N19" s="284"/>
      <c r="O19" s="284"/>
      <c r="P19" s="294"/>
      <c r="Q19" s="294"/>
      <c r="R19" s="294"/>
      <c r="S19" s="295"/>
      <c r="T19" s="294"/>
      <c r="U19" s="294"/>
      <c r="V19" s="294"/>
      <c r="W19" s="294"/>
      <c r="X19" s="294"/>
      <c r="Y19" s="294"/>
      <c r="Z19" s="294"/>
      <c r="AA19" s="294"/>
      <c r="AB19" s="294"/>
      <c r="AC19" s="294"/>
      <c r="AD19" s="294"/>
      <c r="AE19" s="294"/>
      <c r="AF19" s="294"/>
      <c r="AG19" s="294"/>
      <c r="AH19" s="294"/>
      <c r="AI19" s="294"/>
      <c r="AJ19" s="294"/>
      <c r="AK19" s="294"/>
      <c r="AL19" s="286"/>
      <c r="AM19" s="296"/>
      <c r="AN19" s="286"/>
      <c r="AO19" s="277"/>
    </row>
    <row r="20" spans="3:49" ht="27.75" customHeight="1" thickBot="1">
      <c r="C20" s="268" t="s">
        <v>537</v>
      </c>
      <c r="E20" s="297"/>
      <c r="F20" s="298"/>
      <c r="G20" s="299"/>
      <c r="H20" s="1287" t="s">
        <v>479</v>
      </c>
      <c r="I20" s="1288"/>
      <c r="J20" s="1288"/>
      <c r="K20" s="1288"/>
      <c r="L20" s="1288"/>
      <c r="M20" s="1288"/>
      <c r="N20" s="1288"/>
      <c r="O20" s="1288"/>
      <c r="P20" s="1288"/>
      <c r="Q20" s="1288"/>
      <c r="R20" s="1289"/>
      <c r="S20" s="1290" t="s">
        <v>87</v>
      </c>
      <c r="T20" s="1289"/>
      <c r="U20" s="1290" t="s">
        <v>88</v>
      </c>
      <c r="V20" s="1288"/>
      <c r="W20" s="1289"/>
      <c r="X20" s="1290" t="s">
        <v>480</v>
      </c>
      <c r="Y20" s="1288"/>
      <c r="Z20" s="1288"/>
      <c r="AA20" s="1288"/>
      <c r="AB20" s="1288"/>
      <c r="AC20" s="1288"/>
      <c r="AD20" s="1288"/>
      <c r="AE20" s="1288"/>
      <c r="AF20" s="1288"/>
      <c r="AG20" s="1288"/>
      <c r="AH20" s="1289"/>
      <c r="AI20" s="1291" t="s">
        <v>481</v>
      </c>
      <c r="AJ20" s="1292"/>
      <c r="AK20" s="1291" t="s">
        <v>482</v>
      </c>
      <c r="AL20" s="1293"/>
      <c r="AM20" s="300"/>
      <c r="AN20" s="298"/>
      <c r="AO20" s="297"/>
    </row>
    <row r="21" spans="3:49" ht="18" thickBot="1">
      <c r="C21" s="268" t="s">
        <v>537</v>
      </c>
      <c r="E21" s="297"/>
      <c r="F21" s="298"/>
      <c r="G21" s="299"/>
      <c r="H21" s="1294" t="s">
        <v>525</v>
      </c>
      <c r="I21" s="1295"/>
      <c r="J21" s="1295"/>
      <c r="K21" s="1295"/>
      <c r="L21" s="1295"/>
      <c r="M21" s="1295"/>
      <c r="N21" s="1295"/>
      <c r="O21" s="1295"/>
      <c r="P21" s="1295"/>
      <c r="Q21" s="1295"/>
      <c r="R21" s="1295"/>
      <c r="S21" s="301" t="s">
        <v>1344</v>
      </c>
      <c r="T21" s="302"/>
      <c r="U21" s="303"/>
      <c r="V21" s="303"/>
      <c r="W21" s="303"/>
      <c r="X21" s="304"/>
      <c r="Y21" s="304"/>
      <c r="Z21" s="304"/>
      <c r="AA21" s="304"/>
      <c r="AB21" s="304"/>
      <c r="AC21" s="304"/>
      <c r="AD21" s="304"/>
      <c r="AE21" s="304"/>
      <c r="AF21" s="304"/>
      <c r="AG21" s="304"/>
      <c r="AH21" s="304"/>
      <c r="AI21" s="305"/>
      <c r="AJ21" s="305"/>
      <c r="AK21" s="305"/>
      <c r="AL21" s="306"/>
      <c r="AM21" s="300"/>
      <c r="AN21" s="298"/>
      <c r="AO21" s="297"/>
    </row>
    <row r="22" spans="3:49" ht="14.25" hidden="1" customHeight="1" thickBot="1">
      <c r="C22" s="307" t="str">
        <f>IF(OR(①入力票!C15="WTO型",①入力票!C15="技術提案型"),"○","－")</f>
        <v>－</v>
      </c>
      <c r="E22" s="297"/>
      <c r="F22" s="298"/>
      <c r="G22" s="299"/>
      <c r="H22" s="308"/>
      <c r="I22" s="309" t="s">
        <v>53</v>
      </c>
      <c r="J22" s="310"/>
      <c r="K22" s="310"/>
      <c r="L22" s="310"/>
      <c r="M22" s="310"/>
      <c r="N22" s="310"/>
      <c r="O22" s="310"/>
      <c r="P22" s="310"/>
      <c r="Q22" s="310"/>
      <c r="R22" s="310"/>
      <c r="S22" s="311"/>
      <c r="T22" s="311"/>
      <c r="U22" s="312"/>
      <c r="V22" s="312"/>
      <c r="W22" s="312"/>
      <c r="X22" s="313"/>
      <c r="Y22" s="313"/>
      <c r="Z22" s="313"/>
      <c r="AA22" s="313"/>
      <c r="AB22" s="313"/>
      <c r="AC22" s="313"/>
      <c r="AD22" s="313"/>
      <c r="AE22" s="313"/>
      <c r="AF22" s="313"/>
      <c r="AG22" s="313"/>
      <c r="AH22" s="313"/>
      <c r="AI22" s="314"/>
      <c r="AJ22" s="314"/>
      <c r="AK22" s="314"/>
      <c r="AL22" s="315"/>
      <c r="AM22" s="300"/>
      <c r="AN22" s="298"/>
      <c r="AO22" s="297"/>
      <c r="AR22" s="268" t="s">
        <v>167</v>
      </c>
      <c r="AS22" s="268" t="s">
        <v>168</v>
      </c>
      <c r="AT22" s="268" t="s">
        <v>87</v>
      </c>
    </row>
    <row r="23" spans="3:49" ht="14.25" hidden="1" customHeight="1" thickBot="1">
      <c r="C23" s="307" t="str">
        <f>IF(OR(①入力票!C15="WTO型",①入力票!C15="技術提案型"),"○","－")</f>
        <v>－</v>
      </c>
      <c r="E23" s="297"/>
      <c r="F23" s="298"/>
      <c r="G23" s="299"/>
      <c r="H23" s="316"/>
      <c r="I23" s="299"/>
      <c r="J23" s="1226" t="s">
        <v>113</v>
      </c>
      <c r="K23" s="1227"/>
      <c r="L23" s="1227"/>
      <c r="M23" s="318" t="s">
        <v>104</v>
      </c>
      <c r="N23" s="319"/>
      <c r="O23" s="320"/>
      <c r="P23" s="320"/>
      <c r="Q23" s="320"/>
      <c r="R23" s="321"/>
      <c r="S23" s="1224">
        <f>IF(OR(①入力票!C15="Ⅱ型",①入力票!C15="Ⅲ型"),"0",IF(①入力票!C15="技術提案型",10,15))</f>
        <v>15</v>
      </c>
      <c r="T23" s="1225"/>
      <c r="U23" s="1226" t="s">
        <v>511</v>
      </c>
      <c r="V23" s="1227"/>
      <c r="W23" s="1228"/>
      <c r="X23" s="1229" t="s">
        <v>516</v>
      </c>
      <c r="Y23" s="1222"/>
      <c r="Z23" s="1222"/>
      <c r="AA23" s="1222"/>
      <c r="AB23" s="1222"/>
      <c r="AC23" s="1222"/>
      <c r="AD23" s="1222"/>
      <c r="AE23" s="1222"/>
      <c r="AF23" s="1222"/>
      <c r="AG23" s="1222"/>
      <c r="AH23" s="1223"/>
      <c r="AI23" s="1230" t="s">
        <v>518</v>
      </c>
      <c r="AJ23" s="1231"/>
      <c r="AK23" s="1230" t="s">
        <v>518</v>
      </c>
      <c r="AL23" s="1232"/>
      <c r="AM23" s="300"/>
      <c r="AN23" s="298"/>
      <c r="AO23" s="297"/>
      <c r="AR23" s="268">
        <f>IF(C23="○",1,0)</f>
        <v>0</v>
      </c>
      <c r="AS23" s="268">
        <f>AR23</f>
        <v>0</v>
      </c>
      <c r="AT23" s="268">
        <f>AR23*S23</f>
        <v>0</v>
      </c>
      <c r="AV23" s="323">
        <v>1</v>
      </c>
      <c r="AW23" s="323" t="s">
        <v>104</v>
      </c>
    </row>
    <row r="24" spans="3:49" ht="14.25" hidden="1" customHeight="1" thickBot="1">
      <c r="C24" s="307" t="str">
        <f>IF(OR(①入力票!D20=2,①入力票!D20=3,①入力票!D20=4),"○","－")</f>
        <v>－</v>
      </c>
      <c r="E24" s="297"/>
      <c r="F24" s="298"/>
      <c r="G24" s="299"/>
      <c r="H24" s="316"/>
      <c r="I24" s="299"/>
      <c r="J24" s="1226" t="s">
        <v>113</v>
      </c>
      <c r="K24" s="1227"/>
      <c r="L24" s="1227"/>
      <c r="M24" s="318" t="s">
        <v>105</v>
      </c>
      <c r="N24" s="319"/>
      <c r="O24" s="320"/>
      <c r="P24" s="320"/>
      <c r="Q24" s="320"/>
      <c r="R24" s="321"/>
      <c r="S24" s="1224">
        <f>IF(OR(①入力票!C15="Ⅱ型",①入力票!C15="Ⅲ型"),"0",IF(①入力票!C15="技術提案型",10,15))</f>
        <v>15</v>
      </c>
      <c r="T24" s="1225"/>
      <c r="U24" s="1226" t="s">
        <v>512</v>
      </c>
      <c r="V24" s="1227"/>
      <c r="W24" s="1228"/>
      <c r="X24" s="1229" t="s">
        <v>516</v>
      </c>
      <c r="Y24" s="1222"/>
      <c r="Z24" s="1222"/>
      <c r="AA24" s="1222"/>
      <c r="AB24" s="1222"/>
      <c r="AC24" s="1222"/>
      <c r="AD24" s="1222"/>
      <c r="AE24" s="1222"/>
      <c r="AF24" s="1222"/>
      <c r="AG24" s="1222"/>
      <c r="AH24" s="1223"/>
      <c r="AI24" s="1230" t="s">
        <v>518</v>
      </c>
      <c r="AJ24" s="1231"/>
      <c r="AK24" s="1230" t="s">
        <v>518</v>
      </c>
      <c r="AL24" s="1232"/>
      <c r="AM24" s="300"/>
      <c r="AN24" s="298"/>
      <c r="AO24" s="297"/>
      <c r="AR24" s="268">
        <f>IF(C24="○",1,0)</f>
        <v>0</v>
      </c>
      <c r="AS24" s="268">
        <f>AS23+AR24</f>
        <v>0</v>
      </c>
      <c r="AT24" s="268">
        <f t="shared" ref="AT24:AT47" si="0">AR24*S24</f>
        <v>0</v>
      </c>
      <c r="AV24" s="323">
        <v>2</v>
      </c>
      <c r="AW24" s="323" t="s">
        <v>105</v>
      </c>
    </row>
    <row r="25" spans="3:49" ht="14.25" hidden="1" customHeight="1" thickBot="1">
      <c r="C25" s="307" t="str">
        <f>IF(OR(①入力票!D20=3,①入力票!D20=4),"○","－")</f>
        <v>－</v>
      </c>
      <c r="E25" s="297"/>
      <c r="F25" s="298"/>
      <c r="G25" s="299"/>
      <c r="H25" s="316"/>
      <c r="I25" s="299"/>
      <c r="J25" s="1226" t="s">
        <v>113</v>
      </c>
      <c r="K25" s="1227"/>
      <c r="L25" s="1227"/>
      <c r="M25" s="318" t="s">
        <v>106</v>
      </c>
      <c r="N25" s="319"/>
      <c r="O25" s="320"/>
      <c r="P25" s="320"/>
      <c r="Q25" s="320"/>
      <c r="R25" s="321"/>
      <c r="S25" s="1224">
        <f>IF(OR(①入力票!C15="Ⅱ型",①入力票!C15="Ⅲ型"),"0",IF(①入力票!C15="技術提案型",10,15))</f>
        <v>15</v>
      </c>
      <c r="T25" s="1225"/>
      <c r="U25" s="1226" t="s">
        <v>513</v>
      </c>
      <c r="V25" s="1227"/>
      <c r="W25" s="1228"/>
      <c r="X25" s="1229" t="s">
        <v>516</v>
      </c>
      <c r="Y25" s="1222"/>
      <c r="Z25" s="1222"/>
      <c r="AA25" s="1222"/>
      <c r="AB25" s="1222"/>
      <c r="AC25" s="1222"/>
      <c r="AD25" s="1222"/>
      <c r="AE25" s="1222"/>
      <c r="AF25" s="1222"/>
      <c r="AG25" s="1222"/>
      <c r="AH25" s="1223"/>
      <c r="AI25" s="1230" t="s">
        <v>518</v>
      </c>
      <c r="AJ25" s="1231"/>
      <c r="AK25" s="1230" t="s">
        <v>518</v>
      </c>
      <c r="AL25" s="1232"/>
      <c r="AM25" s="300"/>
      <c r="AN25" s="298"/>
      <c r="AO25" s="297"/>
      <c r="AR25" s="268">
        <f t="shared" ref="AR25:AR47" si="1">IF(C25="○",1,0)</f>
        <v>0</v>
      </c>
      <c r="AS25" s="268">
        <f>AS24+AR25</f>
        <v>0</v>
      </c>
      <c r="AT25" s="268">
        <f t="shared" si="0"/>
        <v>0</v>
      </c>
      <c r="AV25" s="323">
        <v>3</v>
      </c>
      <c r="AW25" s="323" t="s">
        <v>106</v>
      </c>
    </row>
    <row r="26" spans="3:49" ht="14.25" hidden="1" customHeight="1" thickBot="1">
      <c r="C26" s="307" t="str">
        <f>IF(①入力票!D20=4,"○","－")</f>
        <v>－</v>
      </c>
      <c r="E26" s="297"/>
      <c r="F26" s="298"/>
      <c r="G26" s="299"/>
      <c r="H26" s="316"/>
      <c r="I26" s="299"/>
      <c r="J26" s="1226" t="s">
        <v>113</v>
      </c>
      <c r="K26" s="1227"/>
      <c r="L26" s="1227"/>
      <c r="M26" s="318" t="s">
        <v>107</v>
      </c>
      <c r="N26" s="319"/>
      <c r="O26" s="320"/>
      <c r="P26" s="320"/>
      <c r="Q26" s="320"/>
      <c r="R26" s="321"/>
      <c r="S26" s="1224">
        <f>IF(OR(①入力票!C15="Ⅱ型",①入力票!C15="Ⅲ型"),"0",IF(①入力票!C15="技術提案型",10,15))</f>
        <v>15</v>
      </c>
      <c r="T26" s="1225"/>
      <c r="U26" s="1226" t="s">
        <v>514</v>
      </c>
      <c r="V26" s="1227"/>
      <c r="W26" s="1228"/>
      <c r="X26" s="1229" t="s">
        <v>516</v>
      </c>
      <c r="Y26" s="1222"/>
      <c r="Z26" s="1222"/>
      <c r="AA26" s="1222"/>
      <c r="AB26" s="1222"/>
      <c r="AC26" s="1222"/>
      <c r="AD26" s="1222"/>
      <c r="AE26" s="1222"/>
      <c r="AF26" s="1222"/>
      <c r="AG26" s="1222"/>
      <c r="AH26" s="1223"/>
      <c r="AI26" s="1230" t="s">
        <v>518</v>
      </c>
      <c r="AJ26" s="1231"/>
      <c r="AK26" s="1230" t="s">
        <v>518</v>
      </c>
      <c r="AL26" s="1232"/>
      <c r="AM26" s="300"/>
      <c r="AN26" s="298"/>
      <c r="AO26" s="297"/>
      <c r="AR26" s="268">
        <f t="shared" si="1"/>
        <v>0</v>
      </c>
      <c r="AS26" s="268">
        <f>AS25+AR26</f>
        <v>0</v>
      </c>
      <c r="AT26" s="268">
        <f t="shared" si="0"/>
        <v>0</v>
      </c>
      <c r="AV26" s="323">
        <v>4</v>
      </c>
      <c r="AW26" s="323" t="s">
        <v>107</v>
      </c>
    </row>
    <row r="27" spans="3:49" ht="14.25" thickBot="1">
      <c r="C27" s="307" t="str">
        <f>IF(①入力票!C15="標準型","○","－")</f>
        <v>○</v>
      </c>
      <c r="E27" s="297"/>
      <c r="F27" s="298"/>
      <c r="G27" s="299"/>
      <c r="H27" s="316"/>
      <c r="I27" s="324" t="s">
        <v>112</v>
      </c>
      <c r="J27" s="325"/>
      <c r="K27" s="325"/>
      <c r="L27" s="325"/>
      <c r="M27" s="325"/>
      <c r="N27" s="325"/>
      <c r="O27" s="325"/>
      <c r="P27" s="325"/>
      <c r="Q27" s="325"/>
      <c r="R27" s="325"/>
      <c r="S27" s="326"/>
      <c r="T27" s="320"/>
      <c r="U27" s="317"/>
      <c r="V27" s="327"/>
      <c r="W27" s="327"/>
      <c r="X27" s="322"/>
      <c r="Y27" s="328"/>
      <c r="Z27" s="328"/>
      <c r="AA27" s="322"/>
      <c r="AB27" s="322"/>
      <c r="AC27" s="322"/>
      <c r="AD27" s="322"/>
      <c r="AE27" s="322"/>
      <c r="AF27" s="322"/>
      <c r="AG27" s="322"/>
      <c r="AH27" s="328"/>
      <c r="AI27" s="329"/>
      <c r="AJ27" s="330"/>
      <c r="AK27" s="329"/>
      <c r="AL27" s="331"/>
      <c r="AM27" s="300"/>
      <c r="AN27" s="298"/>
      <c r="AO27" s="297"/>
      <c r="AV27" s="323">
        <v>5</v>
      </c>
      <c r="AW27" s="323" t="s">
        <v>151</v>
      </c>
    </row>
    <row r="28" spans="3:49" ht="14.25" thickBot="1">
      <c r="C28" s="307" t="str">
        <f>IF(①入力票!C15="標準型","○","－")</f>
        <v>○</v>
      </c>
      <c r="E28" s="297"/>
      <c r="F28" s="298"/>
      <c r="G28" s="299"/>
      <c r="H28" s="316"/>
      <c r="I28" s="332"/>
      <c r="J28" s="1226" t="s">
        <v>113</v>
      </c>
      <c r="K28" s="1227"/>
      <c r="L28" s="1227"/>
      <c r="M28" s="318" t="s">
        <v>104</v>
      </c>
      <c r="N28" s="326"/>
      <c r="O28" s="320"/>
      <c r="P28" s="320"/>
      <c r="Q28" s="320"/>
      <c r="R28" s="321"/>
      <c r="S28" s="1224">
        <v>3</v>
      </c>
      <c r="T28" s="1225"/>
      <c r="U28" s="1226" t="s">
        <v>515</v>
      </c>
      <c r="V28" s="1227"/>
      <c r="W28" s="1228"/>
      <c r="X28" s="1229" t="s">
        <v>517</v>
      </c>
      <c r="Y28" s="1222"/>
      <c r="Z28" s="1222"/>
      <c r="AA28" s="1222"/>
      <c r="AB28" s="1222"/>
      <c r="AC28" s="1222"/>
      <c r="AD28" s="1222"/>
      <c r="AE28" s="1222"/>
      <c r="AF28" s="1222"/>
      <c r="AG28" s="1222"/>
      <c r="AH28" s="1223"/>
      <c r="AI28" s="1230" t="s">
        <v>518</v>
      </c>
      <c r="AJ28" s="1231"/>
      <c r="AK28" s="1230" t="s">
        <v>519</v>
      </c>
      <c r="AL28" s="1232"/>
      <c r="AM28" s="300"/>
      <c r="AN28" s="298"/>
      <c r="AO28" s="297"/>
      <c r="AR28" s="268">
        <f t="shared" si="1"/>
        <v>1</v>
      </c>
      <c r="AS28" s="268">
        <f>AS26+AR28</f>
        <v>1</v>
      </c>
      <c r="AT28" s="268">
        <f t="shared" si="0"/>
        <v>3</v>
      </c>
      <c r="AV28" s="323">
        <v>6</v>
      </c>
      <c r="AW28" s="323" t="s">
        <v>152</v>
      </c>
    </row>
    <row r="29" spans="3:49" ht="14.25" thickBot="1">
      <c r="C29" s="307" t="str">
        <f>IF(①入力票!C15="標準型","○","－")</f>
        <v>○</v>
      </c>
      <c r="E29" s="297"/>
      <c r="F29" s="298"/>
      <c r="G29" s="299"/>
      <c r="H29" s="316"/>
      <c r="I29" s="333"/>
      <c r="J29" s="1226" t="s">
        <v>113</v>
      </c>
      <c r="K29" s="1227"/>
      <c r="L29" s="1227"/>
      <c r="M29" s="318" t="s">
        <v>105</v>
      </c>
      <c r="N29" s="326"/>
      <c r="O29" s="320"/>
      <c r="P29" s="320"/>
      <c r="Q29" s="320"/>
      <c r="R29" s="321"/>
      <c r="S29" s="1224">
        <v>3</v>
      </c>
      <c r="T29" s="1225"/>
      <c r="U29" s="1226" t="s">
        <v>515</v>
      </c>
      <c r="V29" s="1227"/>
      <c r="W29" s="1228"/>
      <c r="X29" s="1229" t="s">
        <v>517</v>
      </c>
      <c r="Y29" s="1222"/>
      <c r="Z29" s="1222"/>
      <c r="AA29" s="1222"/>
      <c r="AB29" s="1222"/>
      <c r="AC29" s="1222"/>
      <c r="AD29" s="1222"/>
      <c r="AE29" s="1222"/>
      <c r="AF29" s="1222"/>
      <c r="AG29" s="1222"/>
      <c r="AH29" s="1223"/>
      <c r="AI29" s="1230" t="s">
        <v>518</v>
      </c>
      <c r="AJ29" s="1231"/>
      <c r="AK29" s="1230" t="s">
        <v>519</v>
      </c>
      <c r="AL29" s="1232"/>
      <c r="AM29" s="300"/>
      <c r="AN29" s="298"/>
      <c r="AO29" s="297"/>
      <c r="AR29" s="268">
        <f t="shared" si="1"/>
        <v>1</v>
      </c>
      <c r="AS29" s="268">
        <f>AS28+AR29</f>
        <v>2</v>
      </c>
      <c r="AT29" s="268">
        <f t="shared" si="0"/>
        <v>3</v>
      </c>
      <c r="AV29" s="323">
        <v>7</v>
      </c>
      <c r="AW29" s="323" t="s">
        <v>153</v>
      </c>
    </row>
    <row r="30" spans="3:49" ht="14.25" thickBot="1">
      <c r="C30" s="268" t="s">
        <v>71</v>
      </c>
      <c r="E30" s="297"/>
      <c r="F30" s="298"/>
      <c r="G30" s="299"/>
      <c r="H30" s="316"/>
      <c r="I30" s="319" t="s">
        <v>1128</v>
      </c>
      <c r="J30" s="317"/>
      <c r="K30" s="317"/>
      <c r="L30" s="317"/>
      <c r="M30" s="326"/>
      <c r="N30" s="326"/>
      <c r="O30" s="320"/>
      <c r="P30" s="320"/>
      <c r="Q30" s="320"/>
      <c r="R30" s="320"/>
      <c r="S30" s="334"/>
      <c r="T30" s="334"/>
      <c r="U30" s="1226" t="s">
        <v>98</v>
      </c>
      <c r="V30" s="1227"/>
      <c r="W30" s="1228"/>
      <c r="X30" s="1229" t="s">
        <v>483</v>
      </c>
      <c r="Y30" s="1222"/>
      <c r="Z30" s="1222"/>
      <c r="AA30" s="1222"/>
      <c r="AB30" s="1222"/>
      <c r="AC30" s="1222"/>
      <c r="AD30" s="1222"/>
      <c r="AE30" s="1222"/>
      <c r="AF30" s="1222"/>
      <c r="AG30" s="1222"/>
      <c r="AH30" s="1223"/>
      <c r="AI30" s="1230" t="s">
        <v>518</v>
      </c>
      <c r="AJ30" s="1231"/>
      <c r="AK30" s="1230" t="s">
        <v>519</v>
      </c>
      <c r="AL30" s="1232"/>
      <c r="AM30" s="300"/>
      <c r="AN30" s="298"/>
      <c r="AO30" s="297"/>
      <c r="AV30" s="323">
        <v>8</v>
      </c>
      <c r="AW30" s="323" t="s">
        <v>154</v>
      </c>
    </row>
    <row r="31" spans="3:49" ht="14.25" hidden="1" thickBot="1">
      <c r="C31" s="307" t="str">
        <f>IF(OR(①入力票!K4="○",①入力票!K5="○"),"○","－")</f>
        <v>－</v>
      </c>
      <c r="E31" s="297"/>
      <c r="F31" s="298"/>
      <c r="G31" s="299"/>
      <c r="H31" s="316"/>
      <c r="I31" s="324" t="s">
        <v>145</v>
      </c>
      <c r="J31" s="325"/>
      <c r="K31" s="325"/>
      <c r="L31" s="325"/>
      <c r="M31" s="325"/>
      <c r="N31" s="325"/>
      <c r="O31" s="325"/>
      <c r="P31" s="325"/>
      <c r="Q31" s="325"/>
      <c r="R31" s="325"/>
      <c r="S31" s="326"/>
      <c r="T31" s="320"/>
      <c r="U31" s="317"/>
      <c r="V31" s="327"/>
      <c r="W31" s="327"/>
      <c r="X31" s="322"/>
      <c r="Y31" s="328"/>
      <c r="Z31" s="328"/>
      <c r="AA31" s="322"/>
      <c r="AB31" s="322"/>
      <c r="AC31" s="322"/>
      <c r="AD31" s="322"/>
      <c r="AE31" s="322"/>
      <c r="AF31" s="322"/>
      <c r="AG31" s="322"/>
      <c r="AH31" s="328"/>
      <c r="AI31" s="329"/>
      <c r="AJ31" s="330"/>
      <c r="AK31" s="329"/>
      <c r="AL31" s="331"/>
      <c r="AM31" s="300"/>
      <c r="AN31" s="298"/>
      <c r="AO31" s="297"/>
      <c r="AV31" s="323">
        <v>9</v>
      </c>
      <c r="AW31" s="323" t="s">
        <v>155</v>
      </c>
    </row>
    <row r="32" spans="3:49" ht="14.25" hidden="1" thickBot="1">
      <c r="C32" s="307" t="str">
        <f>IF(①入力票!K4="○","○","－")</f>
        <v>－</v>
      </c>
      <c r="E32" s="297"/>
      <c r="F32" s="298"/>
      <c r="G32" s="299"/>
      <c r="H32" s="316"/>
      <c r="I32" s="299"/>
      <c r="J32" s="1226" t="s">
        <v>113</v>
      </c>
      <c r="K32" s="1227"/>
      <c r="L32" s="1227"/>
      <c r="M32" s="318" t="str">
        <f>VLOOKUP(AS32,$AV$23:$AW$42,2,1)</f>
        <v>②</v>
      </c>
      <c r="N32" s="1229" t="s">
        <v>523</v>
      </c>
      <c r="O32" s="1222"/>
      <c r="P32" s="1222"/>
      <c r="Q32" s="1222"/>
      <c r="R32" s="1223"/>
      <c r="S32" s="1224">
        <v>1</v>
      </c>
      <c r="T32" s="1225"/>
      <c r="U32" s="1226" t="s">
        <v>535</v>
      </c>
      <c r="V32" s="1227"/>
      <c r="W32" s="1228"/>
      <c r="X32" s="1229" t="s">
        <v>517</v>
      </c>
      <c r="Y32" s="1222"/>
      <c r="Z32" s="1222"/>
      <c r="AA32" s="1222"/>
      <c r="AB32" s="1222"/>
      <c r="AC32" s="1222"/>
      <c r="AD32" s="1222"/>
      <c r="AE32" s="1222"/>
      <c r="AF32" s="1222"/>
      <c r="AG32" s="1222"/>
      <c r="AH32" s="1223"/>
      <c r="AI32" s="1230" t="s">
        <v>518</v>
      </c>
      <c r="AJ32" s="1231"/>
      <c r="AK32" s="1230" t="s">
        <v>519</v>
      </c>
      <c r="AL32" s="1232"/>
      <c r="AM32" s="300"/>
      <c r="AN32" s="298"/>
      <c r="AO32" s="297"/>
      <c r="AR32" s="268">
        <f t="shared" si="1"/>
        <v>0</v>
      </c>
      <c r="AS32" s="268">
        <f>AS29+AR32</f>
        <v>2</v>
      </c>
      <c r="AT32" s="268">
        <f t="shared" si="0"/>
        <v>0</v>
      </c>
      <c r="AV32" s="323">
        <v>10</v>
      </c>
      <c r="AW32" s="323" t="s">
        <v>156</v>
      </c>
    </row>
    <row r="33" spans="3:79" ht="14.25" hidden="1" customHeight="1" thickBot="1">
      <c r="C33" s="307" t="str">
        <f>IF(①入力票!K5="○","○","－")</f>
        <v>－</v>
      </c>
      <c r="E33" s="297"/>
      <c r="F33" s="298"/>
      <c r="G33" s="299"/>
      <c r="H33" s="335"/>
      <c r="I33" s="336"/>
      <c r="J33" s="1226" t="s">
        <v>113</v>
      </c>
      <c r="K33" s="1227"/>
      <c r="L33" s="1227"/>
      <c r="M33" s="337" t="str">
        <f>VLOOKUP(AS33,$AV$23:$AW$42,2,1)</f>
        <v>②</v>
      </c>
      <c r="N33" s="1271" t="s">
        <v>524</v>
      </c>
      <c r="O33" s="1272"/>
      <c r="P33" s="1272"/>
      <c r="Q33" s="1272"/>
      <c r="R33" s="1273"/>
      <c r="S33" s="1274">
        <v>1</v>
      </c>
      <c r="T33" s="1275"/>
      <c r="U33" s="1276" t="s">
        <v>534</v>
      </c>
      <c r="V33" s="1277"/>
      <c r="W33" s="1278"/>
      <c r="X33" s="1271" t="s">
        <v>517</v>
      </c>
      <c r="Y33" s="1272"/>
      <c r="Z33" s="1272"/>
      <c r="AA33" s="1272"/>
      <c r="AB33" s="1272"/>
      <c r="AC33" s="1272"/>
      <c r="AD33" s="1272"/>
      <c r="AE33" s="1272"/>
      <c r="AF33" s="1272"/>
      <c r="AG33" s="1272"/>
      <c r="AH33" s="1273"/>
      <c r="AI33" s="1279" t="s">
        <v>518</v>
      </c>
      <c r="AJ33" s="1280"/>
      <c r="AK33" s="1230" t="s">
        <v>519</v>
      </c>
      <c r="AL33" s="1232"/>
      <c r="AM33" s="300"/>
      <c r="AN33" s="298"/>
      <c r="AO33" s="297"/>
      <c r="AR33" s="268">
        <f t="shared" si="1"/>
        <v>0</v>
      </c>
      <c r="AS33" s="268">
        <f>AS32+AR33</f>
        <v>2</v>
      </c>
      <c r="AT33" s="268">
        <f t="shared" si="0"/>
        <v>0</v>
      </c>
      <c r="AV33" s="323">
        <v>11</v>
      </c>
      <c r="AW33" s="323" t="s">
        <v>157</v>
      </c>
    </row>
    <row r="34" spans="3:79" ht="18" thickBot="1">
      <c r="C34" s="697" t="s">
        <v>71</v>
      </c>
      <c r="E34" s="297"/>
      <c r="F34" s="298"/>
      <c r="G34" s="299"/>
      <c r="H34" s="1269" t="s">
        <v>140</v>
      </c>
      <c r="I34" s="1270"/>
      <c r="J34" s="1270"/>
      <c r="K34" s="1270"/>
      <c r="L34" s="1270"/>
      <c r="M34" s="1270"/>
      <c r="N34" s="1270"/>
      <c r="O34" s="1270"/>
      <c r="P34" s="1270"/>
      <c r="Q34" s="1270"/>
      <c r="R34" s="1270"/>
      <c r="S34" s="301" t="s">
        <v>484</v>
      </c>
      <c r="T34" s="338"/>
      <c r="U34" s="339"/>
      <c r="V34" s="340"/>
      <c r="W34" s="340"/>
      <c r="X34" s="341"/>
      <c r="Y34" s="342"/>
      <c r="Z34" s="342"/>
      <c r="AA34" s="341"/>
      <c r="AB34" s="341"/>
      <c r="AC34" s="341"/>
      <c r="AD34" s="341"/>
      <c r="AE34" s="341"/>
      <c r="AF34" s="341"/>
      <c r="AG34" s="341"/>
      <c r="AH34" s="342"/>
      <c r="AI34" s="343"/>
      <c r="AJ34" s="344"/>
      <c r="AK34" s="343"/>
      <c r="AL34" s="345"/>
      <c r="AM34" s="300"/>
      <c r="AN34" s="298"/>
      <c r="AO34" s="297"/>
      <c r="AV34" s="323">
        <v>12</v>
      </c>
      <c r="AW34" s="323" t="s">
        <v>158</v>
      </c>
    </row>
    <row r="35" spans="3:79" ht="14.25" thickBot="1">
      <c r="C35" s="307" t="str">
        <f>IF(COUNTIF(C36:C41,"○")&gt;0,"○","－")</f>
        <v>○</v>
      </c>
      <c r="E35" s="297"/>
      <c r="F35" s="298"/>
      <c r="G35" s="299"/>
      <c r="H35" s="316"/>
      <c r="I35" s="346" t="s">
        <v>143</v>
      </c>
      <c r="J35" s="347"/>
      <c r="K35" s="348"/>
      <c r="L35" s="348"/>
      <c r="M35" s="347"/>
      <c r="N35" s="347"/>
      <c r="O35" s="348"/>
      <c r="P35" s="348"/>
      <c r="Q35" s="348"/>
      <c r="R35" s="348"/>
      <c r="S35" s="326"/>
      <c r="T35" s="320"/>
      <c r="U35" s="317"/>
      <c r="V35" s="327"/>
      <c r="W35" s="327"/>
      <c r="X35" s="322"/>
      <c r="Y35" s="328"/>
      <c r="Z35" s="328"/>
      <c r="AA35" s="322"/>
      <c r="AB35" s="322"/>
      <c r="AC35" s="322"/>
      <c r="AD35" s="322"/>
      <c r="AE35" s="322"/>
      <c r="AF35" s="322"/>
      <c r="AG35" s="322"/>
      <c r="AH35" s="328"/>
      <c r="AI35" s="329"/>
      <c r="AJ35" s="330"/>
      <c r="AK35" s="329"/>
      <c r="AL35" s="331"/>
      <c r="AM35" s="300"/>
      <c r="AN35" s="298"/>
      <c r="AO35" s="297"/>
      <c r="AV35" s="323">
        <v>13</v>
      </c>
      <c r="AW35" s="323" t="s">
        <v>159</v>
      </c>
    </row>
    <row r="36" spans="3:79" ht="14.25" thickBot="1">
      <c r="C36" s="307" t="str">
        <f>IF(①入力票!C15="WTO型","－","○")</f>
        <v>○</v>
      </c>
      <c r="E36" s="297"/>
      <c r="F36" s="298"/>
      <c r="G36" s="299"/>
      <c r="H36" s="316"/>
      <c r="I36" s="299"/>
      <c r="J36" s="1226" t="s">
        <v>362</v>
      </c>
      <c r="K36" s="1227"/>
      <c r="L36" s="1228"/>
      <c r="M36" s="318" t="str">
        <f>VLOOKUP(AS36,$AV$23:$AW$42,2,1)</f>
        <v>③</v>
      </c>
      <c r="N36" s="1268" t="s">
        <v>522</v>
      </c>
      <c r="O36" s="1268"/>
      <c r="P36" s="1268"/>
      <c r="Q36" s="1268"/>
      <c r="R36" s="1268"/>
      <c r="S36" s="1224">
        <v>4</v>
      </c>
      <c r="T36" s="1239"/>
      <c r="U36" s="1226" t="s">
        <v>120</v>
      </c>
      <c r="V36" s="1227"/>
      <c r="W36" s="1228"/>
      <c r="X36" s="1229" t="s">
        <v>520</v>
      </c>
      <c r="Y36" s="1222"/>
      <c r="Z36" s="1222"/>
      <c r="AA36" s="1222"/>
      <c r="AB36" s="1222"/>
      <c r="AC36" s="1222"/>
      <c r="AD36" s="1222"/>
      <c r="AE36" s="1222"/>
      <c r="AF36" s="1222"/>
      <c r="AG36" s="1222"/>
      <c r="AH36" s="1223"/>
      <c r="AI36" s="1230" t="s">
        <v>518</v>
      </c>
      <c r="AJ36" s="1231"/>
      <c r="AK36" s="1230" t="s">
        <v>518</v>
      </c>
      <c r="AL36" s="1232"/>
      <c r="AM36" s="300"/>
      <c r="AN36" s="298"/>
      <c r="AO36" s="297"/>
      <c r="AR36" s="268">
        <f t="shared" si="1"/>
        <v>1</v>
      </c>
      <c r="AS36" s="268">
        <f>AS33+AR36</f>
        <v>3</v>
      </c>
      <c r="AT36" s="268">
        <f t="shared" si="0"/>
        <v>4</v>
      </c>
      <c r="AV36" s="323">
        <v>14</v>
      </c>
      <c r="AW36" s="323" t="s">
        <v>160</v>
      </c>
    </row>
    <row r="37" spans="3:79" ht="14.25" thickBot="1">
      <c r="C37" s="307" t="str">
        <f>IF(①入力票!C15="WTO型","－","○")</f>
        <v>○</v>
      </c>
      <c r="E37" s="297"/>
      <c r="F37" s="298"/>
      <c r="G37" s="299"/>
      <c r="H37" s="316"/>
      <c r="I37" s="299"/>
      <c r="J37" s="1226" t="s">
        <v>362</v>
      </c>
      <c r="K37" s="1227"/>
      <c r="L37" s="1228"/>
      <c r="M37" s="318" t="str">
        <f t="shared" ref="M37:M46" si="2">VLOOKUP(AS37,$AV$23:$AW$42,2,1)</f>
        <v>④</v>
      </c>
      <c r="N37" s="1268" t="s">
        <v>118</v>
      </c>
      <c r="O37" s="1268"/>
      <c r="P37" s="1268"/>
      <c r="Q37" s="1268"/>
      <c r="R37" s="1268"/>
      <c r="S37" s="1224">
        <v>1</v>
      </c>
      <c r="T37" s="1239"/>
      <c r="U37" s="1226" t="s">
        <v>121</v>
      </c>
      <c r="V37" s="1227"/>
      <c r="W37" s="1228"/>
      <c r="X37" s="1229" t="s">
        <v>1292</v>
      </c>
      <c r="Y37" s="1222"/>
      <c r="Z37" s="1222"/>
      <c r="AA37" s="1222"/>
      <c r="AB37" s="1222"/>
      <c r="AC37" s="1222"/>
      <c r="AD37" s="1222"/>
      <c r="AE37" s="1222"/>
      <c r="AF37" s="1222"/>
      <c r="AG37" s="1222"/>
      <c r="AH37" s="1223"/>
      <c r="AI37" s="1230" t="s">
        <v>518</v>
      </c>
      <c r="AJ37" s="1231"/>
      <c r="AK37" s="1230" t="s">
        <v>518</v>
      </c>
      <c r="AL37" s="1232"/>
      <c r="AM37" s="300"/>
      <c r="AN37" s="298"/>
      <c r="AO37" s="297"/>
      <c r="AR37" s="268">
        <f t="shared" si="1"/>
        <v>1</v>
      </c>
      <c r="AS37" s="268">
        <f>AS36+AR37</f>
        <v>4</v>
      </c>
      <c r="AT37" s="268">
        <f t="shared" si="0"/>
        <v>1</v>
      </c>
      <c r="AV37" s="323">
        <v>15</v>
      </c>
      <c r="AW37" s="323" t="s">
        <v>161</v>
      </c>
    </row>
    <row r="38" spans="3:79" ht="14.25" thickBot="1">
      <c r="C38" s="307" t="str">
        <f>IF(①入力票!C15="WTO型","－","○")</f>
        <v>○</v>
      </c>
      <c r="E38" s="297"/>
      <c r="F38" s="298"/>
      <c r="G38" s="299"/>
      <c r="H38" s="316"/>
      <c r="I38" s="299"/>
      <c r="J38" s="1226" t="s">
        <v>362</v>
      </c>
      <c r="K38" s="1227"/>
      <c r="L38" s="1228"/>
      <c r="M38" s="318" t="str">
        <f t="shared" si="2"/>
        <v>⑤</v>
      </c>
      <c r="N38" s="1268" t="s">
        <v>119</v>
      </c>
      <c r="O38" s="1268"/>
      <c r="P38" s="1268"/>
      <c r="Q38" s="1268"/>
      <c r="R38" s="1268"/>
      <c r="S38" s="1224">
        <v>1</v>
      </c>
      <c r="T38" s="1239"/>
      <c r="U38" s="1226" t="s">
        <v>122</v>
      </c>
      <c r="V38" s="1227"/>
      <c r="W38" s="1228"/>
      <c r="X38" s="1229" t="s">
        <v>521</v>
      </c>
      <c r="Y38" s="1222"/>
      <c r="Z38" s="1222"/>
      <c r="AA38" s="1222"/>
      <c r="AB38" s="1222"/>
      <c r="AC38" s="1222"/>
      <c r="AD38" s="1222"/>
      <c r="AE38" s="1222"/>
      <c r="AF38" s="1222"/>
      <c r="AG38" s="1222"/>
      <c r="AH38" s="1223"/>
      <c r="AI38" s="1230" t="s">
        <v>518</v>
      </c>
      <c r="AJ38" s="1231"/>
      <c r="AK38" s="1230" t="s">
        <v>518</v>
      </c>
      <c r="AL38" s="1232"/>
      <c r="AM38" s="300"/>
      <c r="AN38" s="298"/>
      <c r="AO38" s="297"/>
      <c r="AR38" s="268">
        <f t="shared" si="1"/>
        <v>1</v>
      </c>
      <c r="AS38" s="268">
        <f>AS37+AR38</f>
        <v>5</v>
      </c>
      <c r="AT38" s="268">
        <f t="shared" si="0"/>
        <v>1</v>
      </c>
      <c r="AV38" s="323">
        <v>16</v>
      </c>
      <c r="AW38" s="323" t="s">
        <v>162</v>
      </c>
    </row>
    <row r="39" spans="3:79" ht="14.25" hidden="1" customHeight="1" thickBot="1">
      <c r="C39" s="307" t="str">
        <f>IF(①入力票!K31="○","○","－")</f>
        <v>－</v>
      </c>
      <c r="E39" s="297"/>
      <c r="F39" s="298"/>
      <c r="G39" s="299"/>
      <c r="H39" s="316"/>
      <c r="I39" s="299"/>
      <c r="J39" s="1226" t="s">
        <v>362</v>
      </c>
      <c r="K39" s="1227"/>
      <c r="L39" s="1228"/>
      <c r="M39" s="318" t="str">
        <f t="shared" si="2"/>
        <v>⑤</v>
      </c>
      <c r="N39" s="1268" t="s">
        <v>396</v>
      </c>
      <c r="O39" s="1268"/>
      <c r="P39" s="1268"/>
      <c r="Q39" s="1268"/>
      <c r="R39" s="1268"/>
      <c r="S39" s="1224">
        <v>1</v>
      </c>
      <c r="T39" s="1239"/>
      <c r="U39" s="1226" t="s">
        <v>123</v>
      </c>
      <c r="V39" s="1227"/>
      <c r="W39" s="1228"/>
      <c r="X39" s="1263" t="s">
        <v>517</v>
      </c>
      <c r="Y39" s="1264"/>
      <c r="Z39" s="1264"/>
      <c r="AA39" s="1264"/>
      <c r="AB39" s="1264"/>
      <c r="AC39" s="1264"/>
      <c r="AD39" s="1264"/>
      <c r="AE39" s="1264"/>
      <c r="AF39" s="1264"/>
      <c r="AG39" s="1264"/>
      <c r="AH39" s="1265"/>
      <c r="AI39" s="1230" t="s">
        <v>518</v>
      </c>
      <c r="AJ39" s="1231"/>
      <c r="AK39" s="1230" t="s">
        <v>519</v>
      </c>
      <c r="AL39" s="1232"/>
      <c r="AM39" s="300"/>
      <c r="AN39" s="298"/>
      <c r="AO39" s="297"/>
      <c r="AR39" s="268">
        <f t="shared" si="1"/>
        <v>0</v>
      </c>
      <c r="AS39" s="268">
        <f>AS38+AR39</f>
        <v>5</v>
      </c>
      <c r="AT39" s="268">
        <f t="shared" si="0"/>
        <v>0</v>
      </c>
      <c r="AV39" s="323">
        <v>17</v>
      </c>
      <c r="AW39" s="323" t="s">
        <v>163</v>
      </c>
    </row>
    <row r="40" spans="3:79" ht="14.25" hidden="1" customHeight="1" thickBot="1">
      <c r="C40" s="307" t="str">
        <f>IF(①入力票!L40="品質管理への取り組み","○","－")</f>
        <v>－</v>
      </c>
      <c r="E40" s="297"/>
      <c r="F40" s="298"/>
      <c r="G40" s="299"/>
      <c r="H40" s="316"/>
      <c r="I40" s="299"/>
      <c r="J40" s="1226" t="s">
        <v>362</v>
      </c>
      <c r="K40" s="1227"/>
      <c r="L40" s="1228"/>
      <c r="M40" s="318" t="str">
        <f t="shared" si="2"/>
        <v>⑤</v>
      </c>
      <c r="N40" s="1268" t="s">
        <v>528</v>
      </c>
      <c r="O40" s="1268"/>
      <c r="P40" s="1268"/>
      <c r="Q40" s="1268"/>
      <c r="R40" s="1268"/>
      <c r="S40" s="1224">
        <v>1</v>
      </c>
      <c r="T40" s="1239"/>
      <c r="U40" s="1226" t="s">
        <v>124</v>
      </c>
      <c r="V40" s="1227"/>
      <c r="W40" s="1228"/>
      <c r="X40" s="1229" t="s">
        <v>531</v>
      </c>
      <c r="Y40" s="1222"/>
      <c r="Z40" s="1222"/>
      <c r="AA40" s="1222"/>
      <c r="AB40" s="1222"/>
      <c r="AC40" s="1222"/>
      <c r="AD40" s="1222"/>
      <c r="AE40" s="1222"/>
      <c r="AF40" s="1222"/>
      <c r="AG40" s="1222"/>
      <c r="AH40" s="1223"/>
      <c r="AI40" s="1230" t="s">
        <v>518</v>
      </c>
      <c r="AJ40" s="1231"/>
      <c r="AK40" s="1230" t="s">
        <v>518</v>
      </c>
      <c r="AL40" s="1232"/>
      <c r="AM40" s="300"/>
      <c r="AN40" s="298"/>
      <c r="AO40" s="297"/>
      <c r="AR40" s="268">
        <f t="shared" si="1"/>
        <v>0</v>
      </c>
      <c r="AS40" s="268">
        <f>AS39+AR40</f>
        <v>5</v>
      </c>
      <c r="AT40" s="268">
        <f t="shared" si="0"/>
        <v>0</v>
      </c>
      <c r="AV40" s="323">
        <v>18</v>
      </c>
      <c r="AW40" s="323" t="s">
        <v>164</v>
      </c>
    </row>
    <row r="41" spans="3:79" ht="14.25" thickBot="1">
      <c r="C41" s="307" t="str">
        <f>IF(①入力票!C15="WTO型","－",IF(①入力票!L40="建設業労働災害防止協会加入状況","○","－"))</f>
        <v>○</v>
      </c>
      <c r="E41" s="297"/>
      <c r="F41" s="298"/>
      <c r="G41" s="299"/>
      <c r="H41" s="316"/>
      <c r="I41" s="299"/>
      <c r="J41" s="1226" t="s">
        <v>362</v>
      </c>
      <c r="K41" s="1227"/>
      <c r="L41" s="1228"/>
      <c r="M41" s="318" t="str">
        <f t="shared" si="2"/>
        <v>⑥</v>
      </c>
      <c r="N41" s="1268" t="s">
        <v>529</v>
      </c>
      <c r="O41" s="1268"/>
      <c r="P41" s="1268"/>
      <c r="Q41" s="1268"/>
      <c r="R41" s="1268"/>
      <c r="S41" s="1224">
        <v>1</v>
      </c>
      <c r="T41" s="1239"/>
      <c r="U41" s="1226" t="s">
        <v>125</v>
      </c>
      <c r="V41" s="1227"/>
      <c r="W41" s="1228"/>
      <c r="X41" s="1229" t="s">
        <v>532</v>
      </c>
      <c r="Y41" s="1222"/>
      <c r="Z41" s="1222"/>
      <c r="AA41" s="1222"/>
      <c r="AB41" s="1222"/>
      <c r="AC41" s="1222"/>
      <c r="AD41" s="1222"/>
      <c r="AE41" s="1222"/>
      <c r="AF41" s="1222"/>
      <c r="AG41" s="1222"/>
      <c r="AH41" s="1223"/>
      <c r="AI41" s="1230" t="s">
        <v>518</v>
      </c>
      <c r="AJ41" s="1231"/>
      <c r="AK41" s="1230" t="s">
        <v>518</v>
      </c>
      <c r="AL41" s="1232"/>
      <c r="AM41" s="300"/>
      <c r="AN41" s="298"/>
      <c r="AO41" s="297"/>
      <c r="AR41" s="268">
        <f t="shared" si="1"/>
        <v>1</v>
      </c>
      <c r="AS41" s="268">
        <f>AS40+AR41</f>
        <v>6</v>
      </c>
      <c r="AT41" s="268">
        <f t="shared" si="0"/>
        <v>1</v>
      </c>
      <c r="AV41" s="323">
        <v>19</v>
      </c>
      <c r="AW41" s="323" t="s">
        <v>165</v>
      </c>
    </row>
    <row r="42" spans="3:79" ht="14.25" thickBot="1">
      <c r="C42" s="307" t="str">
        <f>IF(①入力票!C15="WTO型","－","○")</f>
        <v>○</v>
      </c>
      <c r="E42" s="297"/>
      <c r="F42" s="298"/>
      <c r="G42" s="299"/>
      <c r="H42" s="316"/>
      <c r="I42" s="346" t="s">
        <v>141</v>
      </c>
      <c r="J42" s="347"/>
      <c r="K42" s="348"/>
      <c r="L42" s="348"/>
      <c r="M42" s="347"/>
      <c r="N42" s="349"/>
      <c r="O42" s="350"/>
      <c r="P42" s="350"/>
      <c r="Q42" s="350"/>
      <c r="R42" s="350"/>
      <c r="S42" s="326"/>
      <c r="T42" s="320"/>
      <c r="U42" s="317"/>
      <c r="V42" s="327"/>
      <c r="W42" s="327"/>
      <c r="X42" s="322"/>
      <c r="Y42" s="328"/>
      <c r="Z42" s="328"/>
      <c r="AA42" s="322"/>
      <c r="AB42" s="322"/>
      <c r="AC42" s="322"/>
      <c r="AD42" s="322"/>
      <c r="AE42" s="322"/>
      <c r="AF42" s="322"/>
      <c r="AG42" s="322"/>
      <c r="AH42" s="328"/>
      <c r="AI42" s="329"/>
      <c r="AJ42" s="330"/>
      <c r="AK42" s="329"/>
      <c r="AL42" s="331"/>
      <c r="AM42" s="300"/>
      <c r="AN42" s="298"/>
      <c r="AO42" s="297"/>
      <c r="AV42" s="323">
        <v>20</v>
      </c>
      <c r="AW42" s="323" t="s">
        <v>166</v>
      </c>
    </row>
    <row r="43" spans="3:79" ht="14.25" thickBot="1">
      <c r="C43" s="307" t="str">
        <f>IF(①入力票!K42="○","○","－")</f>
        <v>○</v>
      </c>
      <c r="E43" s="297"/>
      <c r="F43" s="298"/>
      <c r="G43" s="299"/>
      <c r="H43" s="316"/>
      <c r="I43" s="299"/>
      <c r="J43" s="1226" t="s">
        <v>362</v>
      </c>
      <c r="K43" s="1227"/>
      <c r="L43" s="1227"/>
      <c r="M43" s="318" t="str">
        <f t="shared" si="2"/>
        <v>⑦</v>
      </c>
      <c r="N43" s="1222" t="s">
        <v>132</v>
      </c>
      <c r="O43" s="1222"/>
      <c r="P43" s="1222"/>
      <c r="Q43" s="1222"/>
      <c r="R43" s="1223"/>
      <c r="S43" s="1224">
        <v>1</v>
      </c>
      <c r="T43" s="1225"/>
      <c r="U43" s="1226" t="s">
        <v>526</v>
      </c>
      <c r="V43" s="1227"/>
      <c r="W43" s="1228"/>
      <c r="X43" s="1229" t="s">
        <v>527</v>
      </c>
      <c r="Y43" s="1222"/>
      <c r="Z43" s="1222"/>
      <c r="AA43" s="1222"/>
      <c r="AB43" s="1222"/>
      <c r="AC43" s="1222"/>
      <c r="AD43" s="1222"/>
      <c r="AE43" s="1222"/>
      <c r="AF43" s="1222"/>
      <c r="AG43" s="1222"/>
      <c r="AH43" s="1223"/>
      <c r="AI43" s="1230" t="s">
        <v>518</v>
      </c>
      <c r="AJ43" s="1231"/>
      <c r="AK43" s="1230" t="s">
        <v>518</v>
      </c>
      <c r="AL43" s="1232"/>
      <c r="AM43" s="300"/>
      <c r="AN43" s="298"/>
      <c r="AO43" s="297"/>
      <c r="AR43" s="268">
        <f t="shared" si="1"/>
        <v>1</v>
      </c>
      <c r="AS43" s="268">
        <f>AS41+AR43</f>
        <v>7</v>
      </c>
      <c r="AT43" s="268">
        <f t="shared" si="0"/>
        <v>1</v>
      </c>
      <c r="AV43" s="351"/>
    </row>
    <row r="44" spans="3:79" ht="14.25" thickBot="1">
      <c r="C44" s="307" t="str">
        <f>IF(①入力票!C15="WTO型","－","○")</f>
        <v>○</v>
      </c>
      <c r="E44" s="297"/>
      <c r="F44" s="298"/>
      <c r="G44" s="299"/>
      <c r="H44" s="316"/>
      <c r="I44" s="333"/>
      <c r="J44" s="1266" t="s">
        <v>362</v>
      </c>
      <c r="K44" s="1267"/>
      <c r="L44" s="1267"/>
      <c r="M44" s="318" t="str">
        <f t="shared" si="2"/>
        <v>⑧</v>
      </c>
      <c r="N44" s="1229" t="s">
        <v>133</v>
      </c>
      <c r="O44" s="1222"/>
      <c r="P44" s="1222"/>
      <c r="Q44" s="1222"/>
      <c r="R44" s="1223"/>
      <c r="S44" s="1224">
        <v>1</v>
      </c>
      <c r="T44" s="1225"/>
      <c r="U44" s="1226" t="s">
        <v>526</v>
      </c>
      <c r="V44" s="1227"/>
      <c r="W44" s="1228"/>
      <c r="X44" s="1229" t="s">
        <v>521</v>
      </c>
      <c r="Y44" s="1222"/>
      <c r="Z44" s="1222"/>
      <c r="AA44" s="1222"/>
      <c r="AB44" s="1222"/>
      <c r="AC44" s="1222"/>
      <c r="AD44" s="1222"/>
      <c r="AE44" s="1222"/>
      <c r="AF44" s="1222"/>
      <c r="AG44" s="1222"/>
      <c r="AH44" s="1223"/>
      <c r="AI44" s="1230" t="s">
        <v>518</v>
      </c>
      <c r="AJ44" s="1231"/>
      <c r="AK44" s="1230" t="s">
        <v>518</v>
      </c>
      <c r="AL44" s="1232"/>
      <c r="AM44" s="300"/>
      <c r="AN44" s="298"/>
      <c r="AO44" s="297"/>
      <c r="AR44" s="268">
        <f t="shared" si="1"/>
        <v>1</v>
      </c>
      <c r="AS44" s="268">
        <f>AS43+AR44</f>
        <v>8</v>
      </c>
      <c r="AT44" s="268">
        <f t="shared" si="0"/>
        <v>1</v>
      </c>
      <c r="AV44" s="351"/>
    </row>
    <row r="45" spans="3:79" ht="14.25" thickBot="1">
      <c r="C45" s="307" t="str">
        <f>IF(①入力票!C15="WTO型","－","○")</f>
        <v>○</v>
      </c>
      <c r="E45" s="297"/>
      <c r="F45" s="298"/>
      <c r="G45" s="299"/>
      <c r="H45" s="316"/>
      <c r="I45" s="299" t="s">
        <v>142</v>
      </c>
      <c r="J45" s="295"/>
      <c r="K45" s="352"/>
      <c r="L45" s="352"/>
      <c r="M45" s="295"/>
      <c r="N45" s="353"/>
      <c r="O45" s="354"/>
      <c r="P45" s="354"/>
      <c r="Q45" s="354"/>
      <c r="R45" s="354"/>
      <c r="S45" s="326"/>
      <c r="T45" s="320"/>
      <c r="U45" s="317"/>
      <c r="V45" s="327"/>
      <c r="W45" s="327"/>
      <c r="X45" s="322"/>
      <c r="Y45" s="328"/>
      <c r="Z45" s="328"/>
      <c r="AA45" s="322"/>
      <c r="AB45" s="322"/>
      <c r="AC45" s="322"/>
      <c r="AD45" s="322"/>
      <c r="AE45" s="322"/>
      <c r="AF45" s="322"/>
      <c r="AG45" s="322"/>
      <c r="AH45" s="328"/>
      <c r="AI45" s="329"/>
      <c r="AJ45" s="330"/>
      <c r="AK45" s="329"/>
      <c r="AL45" s="331"/>
      <c r="AM45" s="300"/>
      <c r="AN45" s="298"/>
      <c r="AO45" s="297"/>
      <c r="AV45" s="351"/>
    </row>
    <row r="46" spans="3:79" ht="14.25" thickBot="1">
      <c r="C46" s="307" t="str">
        <f>IF(①入力票!C15="WTO型","－","○")</f>
        <v>○</v>
      </c>
      <c r="E46" s="297"/>
      <c r="F46" s="298"/>
      <c r="G46" s="299"/>
      <c r="H46" s="316"/>
      <c r="I46" s="299"/>
      <c r="J46" s="1226" t="s">
        <v>362</v>
      </c>
      <c r="K46" s="1227"/>
      <c r="L46" s="1227"/>
      <c r="M46" s="318" t="str">
        <f t="shared" si="2"/>
        <v>⑨</v>
      </c>
      <c r="N46" s="1229" t="s">
        <v>135</v>
      </c>
      <c r="O46" s="1222"/>
      <c r="P46" s="1222"/>
      <c r="Q46" s="1222"/>
      <c r="R46" s="1223"/>
      <c r="S46" s="1261">
        <v>1</v>
      </c>
      <c r="T46" s="1262"/>
      <c r="U46" s="1233" t="s">
        <v>533</v>
      </c>
      <c r="V46" s="1234"/>
      <c r="W46" s="1235"/>
      <c r="X46" s="1263" t="s">
        <v>517</v>
      </c>
      <c r="Y46" s="1264"/>
      <c r="Z46" s="1264"/>
      <c r="AA46" s="1264"/>
      <c r="AB46" s="1264"/>
      <c r="AC46" s="1264"/>
      <c r="AD46" s="1264"/>
      <c r="AE46" s="1264"/>
      <c r="AF46" s="1264"/>
      <c r="AG46" s="1264"/>
      <c r="AH46" s="1265"/>
      <c r="AI46" s="1236" t="s">
        <v>518</v>
      </c>
      <c r="AJ46" s="1237"/>
      <c r="AK46" s="1236" t="s">
        <v>91</v>
      </c>
      <c r="AL46" s="1238"/>
      <c r="AM46" s="300"/>
      <c r="AN46" s="298"/>
      <c r="AO46" s="297"/>
      <c r="AR46" s="268">
        <f t="shared" si="1"/>
        <v>1</v>
      </c>
      <c r="AS46" s="268">
        <f>AS44+AR46</f>
        <v>9</v>
      </c>
      <c r="AT46" s="268">
        <f t="shared" si="0"/>
        <v>1</v>
      </c>
      <c r="AV46" s="351"/>
      <c r="AY46" s="1213"/>
      <c r="AZ46" s="1213"/>
      <c r="BA46" s="1213"/>
      <c r="BB46" s="1213"/>
      <c r="BC46" s="1213"/>
      <c r="BD46" s="1214"/>
      <c r="BE46" s="1214"/>
      <c r="BF46" s="1215"/>
      <c r="BG46" s="1215"/>
      <c r="BH46" s="1215"/>
      <c r="BI46" s="1213"/>
      <c r="BJ46" s="1213"/>
      <c r="BK46" s="1213"/>
      <c r="BL46" s="1213"/>
      <c r="BM46" s="1213"/>
      <c r="BN46" s="1213"/>
      <c r="BO46" s="1213"/>
      <c r="BP46" s="1213"/>
      <c r="BQ46" s="1213"/>
      <c r="BR46" s="1213"/>
      <c r="BS46" s="1213"/>
      <c r="BT46" s="1216"/>
      <c r="BU46" s="1216"/>
      <c r="BV46" s="1216"/>
      <c r="BW46" s="1216"/>
      <c r="BX46" s="351"/>
      <c r="BY46" s="351"/>
      <c r="BZ46" s="351"/>
      <c r="CA46" s="351"/>
    </row>
    <row r="47" spans="3:79" ht="14.25" thickBot="1">
      <c r="C47" s="307" t="str">
        <f>IF(①入力票!C15="WTO型","－","○")</f>
        <v>○</v>
      </c>
      <c r="E47" s="297"/>
      <c r="F47" s="298"/>
      <c r="G47" s="299"/>
      <c r="H47" s="316"/>
      <c r="I47" s="299"/>
      <c r="J47" s="1220" t="s">
        <v>362</v>
      </c>
      <c r="K47" s="1221"/>
      <c r="L47" s="1221"/>
      <c r="M47" s="703" t="str">
        <f>VLOOKUP(AS47,$AV$23:$AW$42,2,1)</f>
        <v>⑩</v>
      </c>
      <c r="N47" s="1222" t="s">
        <v>134</v>
      </c>
      <c r="O47" s="1222"/>
      <c r="P47" s="1222"/>
      <c r="Q47" s="1222"/>
      <c r="R47" s="1223"/>
      <c r="S47" s="1224">
        <v>2</v>
      </c>
      <c r="T47" s="1225"/>
      <c r="U47" s="1226" t="s">
        <v>530</v>
      </c>
      <c r="V47" s="1227"/>
      <c r="W47" s="1228"/>
      <c r="X47" s="1229" t="s">
        <v>1246</v>
      </c>
      <c r="Y47" s="1222"/>
      <c r="Z47" s="1222"/>
      <c r="AA47" s="1222"/>
      <c r="AB47" s="1222"/>
      <c r="AC47" s="1222"/>
      <c r="AD47" s="1222"/>
      <c r="AE47" s="1222"/>
      <c r="AF47" s="1222"/>
      <c r="AG47" s="1222"/>
      <c r="AH47" s="1223"/>
      <c r="AI47" s="1230" t="s">
        <v>518</v>
      </c>
      <c r="AJ47" s="1231"/>
      <c r="AK47" s="1230" t="s">
        <v>518</v>
      </c>
      <c r="AL47" s="1232"/>
      <c r="AM47" s="300"/>
      <c r="AN47" s="298"/>
      <c r="AO47" s="297"/>
      <c r="AR47" s="268">
        <f t="shared" si="1"/>
        <v>1</v>
      </c>
      <c r="AS47" s="268">
        <f>AS46+AR47</f>
        <v>10</v>
      </c>
      <c r="AT47" s="268">
        <f t="shared" si="0"/>
        <v>2</v>
      </c>
      <c r="AV47" s="351"/>
    </row>
    <row r="48" spans="3:79" ht="14.25" thickBot="1">
      <c r="C48" s="351" t="s">
        <v>150</v>
      </c>
      <c r="E48" s="297"/>
      <c r="F48" s="298"/>
      <c r="G48" s="299"/>
      <c r="H48" s="316"/>
      <c r="I48" s="346" t="s">
        <v>1167</v>
      </c>
      <c r="J48" s="723"/>
      <c r="K48" s="723"/>
      <c r="L48" s="723"/>
      <c r="M48" s="347"/>
      <c r="N48" s="724"/>
      <c r="O48" s="724"/>
      <c r="P48" s="724"/>
      <c r="Q48" s="724"/>
      <c r="R48" s="724"/>
      <c r="S48" s="617"/>
      <c r="T48" s="617"/>
      <c r="U48" s="775"/>
      <c r="V48" s="775"/>
      <c r="W48" s="775"/>
      <c r="X48" s="725"/>
      <c r="Y48" s="725"/>
      <c r="Z48" s="725"/>
      <c r="AA48" s="725"/>
      <c r="AB48" s="725"/>
      <c r="AC48" s="725"/>
      <c r="AD48" s="725"/>
      <c r="AE48" s="725"/>
      <c r="AF48" s="725"/>
      <c r="AG48" s="725"/>
      <c r="AH48" s="725"/>
      <c r="AI48" s="704"/>
      <c r="AJ48" s="704"/>
      <c r="AK48" s="704"/>
      <c r="AL48" s="698"/>
      <c r="AM48" s="300"/>
      <c r="AN48" s="298"/>
      <c r="AO48" s="297"/>
      <c r="AV48" s="351"/>
    </row>
    <row r="49" spans="3:48" ht="14.25" thickBot="1">
      <c r="C49" s="307" t="str">
        <f>①入力票!K64</f>
        <v>○</v>
      </c>
      <c r="E49" s="297"/>
      <c r="F49" s="298"/>
      <c r="G49" s="299"/>
      <c r="H49" s="316"/>
      <c r="I49" s="333"/>
      <c r="J49" s="1224" t="s">
        <v>362</v>
      </c>
      <c r="K49" s="1239"/>
      <c r="L49" s="1239"/>
      <c r="M49" s="318" t="str">
        <f>VLOOKUP(AS49,$AV$23:$AW$42,2,1)</f>
        <v>⑪</v>
      </c>
      <c r="N49" s="1240" t="s">
        <v>1171</v>
      </c>
      <c r="O49" s="1240"/>
      <c r="P49" s="1240"/>
      <c r="Q49" s="1240"/>
      <c r="R49" s="1240"/>
      <c r="S49" s="1224">
        <v>-2</v>
      </c>
      <c r="T49" s="1225"/>
      <c r="U49" s="1233" t="s">
        <v>129</v>
      </c>
      <c r="V49" s="1234"/>
      <c r="W49" s="1235"/>
      <c r="X49" s="1229" t="s">
        <v>1290</v>
      </c>
      <c r="Y49" s="1222"/>
      <c r="Z49" s="1222"/>
      <c r="AA49" s="1222"/>
      <c r="AB49" s="1222"/>
      <c r="AC49" s="1222"/>
      <c r="AD49" s="1222"/>
      <c r="AE49" s="1222"/>
      <c r="AF49" s="1222"/>
      <c r="AG49" s="1222"/>
      <c r="AH49" s="1223"/>
      <c r="AI49" s="1236" t="s">
        <v>518</v>
      </c>
      <c r="AJ49" s="1237"/>
      <c r="AK49" s="1230" t="s">
        <v>518</v>
      </c>
      <c r="AL49" s="1232"/>
      <c r="AM49" s="300"/>
      <c r="AN49" s="298"/>
      <c r="AO49" s="297"/>
      <c r="AR49" s="268">
        <f>IF(C49="○",1,0)</f>
        <v>1</v>
      </c>
      <c r="AS49" s="268">
        <f>AS47+AR49</f>
        <v>11</v>
      </c>
      <c r="AT49" s="268">
        <f>AR49*S49</f>
        <v>-2</v>
      </c>
      <c r="AV49" s="351"/>
    </row>
    <row r="50" spans="3:48">
      <c r="C50" s="268" t="s">
        <v>538</v>
      </c>
      <c r="E50" s="297"/>
      <c r="F50" s="298"/>
      <c r="G50" s="299"/>
      <c r="H50" s="616"/>
      <c r="I50" s="347" t="s">
        <v>101</v>
      </c>
      <c r="J50" s="723"/>
      <c r="K50" s="723"/>
      <c r="L50" s="723"/>
      <c r="M50" s="347"/>
      <c r="N50" s="724"/>
      <c r="O50" s="724"/>
      <c r="P50" s="724"/>
      <c r="Q50" s="724"/>
      <c r="R50" s="724"/>
      <c r="S50" s="617"/>
      <c r="T50" s="617"/>
      <c r="U50" s="1233" t="s">
        <v>103</v>
      </c>
      <c r="V50" s="1234"/>
      <c r="W50" s="1235"/>
      <c r="X50" s="724"/>
      <c r="Y50" s="724"/>
      <c r="Z50" s="724"/>
      <c r="AA50" s="724"/>
      <c r="AB50" s="724"/>
      <c r="AC50" s="724"/>
      <c r="AD50" s="724"/>
      <c r="AE50" s="724"/>
      <c r="AF50" s="724"/>
      <c r="AG50" s="724"/>
      <c r="AH50" s="724"/>
      <c r="AI50" s="1236" t="s">
        <v>518</v>
      </c>
      <c r="AJ50" s="1237"/>
      <c r="AK50" s="1236" t="s">
        <v>91</v>
      </c>
      <c r="AL50" s="1238"/>
      <c r="AM50" s="300"/>
      <c r="AN50" s="298"/>
      <c r="AO50" s="297"/>
      <c r="AT50" s="355">
        <f>SUM(AT23:AT47)</f>
        <v>18</v>
      </c>
      <c r="AV50" s="351"/>
    </row>
    <row r="51" spans="3:48" ht="14.25" thickBot="1">
      <c r="C51" s="268" t="s">
        <v>538</v>
      </c>
      <c r="E51" s="356"/>
      <c r="F51" s="357"/>
      <c r="G51" s="358"/>
      <c r="H51" s="618"/>
      <c r="I51" s="619"/>
      <c r="J51" s="620"/>
      <c r="K51" s="620"/>
      <c r="L51" s="620"/>
      <c r="M51" s="619"/>
      <c r="N51" s="621"/>
      <c r="O51" s="621"/>
      <c r="P51" s="621"/>
      <c r="Q51" s="621"/>
      <c r="R51" s="621"/>
      <c r="S51" s="622"/>
      <c r="T51" s="622"/>
      <c r="U51" s="622"/>
      <c r="V51" s="622"/>
      <c r="W51" s="622"/>
      <c r="X51" s="622"/>
      <c r="Y51" s="622"/>
      <c r="Z51" s="622"/>
      <c r="AA51" s="622"/>
      <c r="AB51" s="622"/>
      <c r="AC51" s="622"/>
      <c r="AD51" s="622"/>
      <c r="AE51" s="622"/>
      <c r="AF51" s="622"/>
      <c r="AG51" s="622"/>
      <c r="AH51" s="622"/>
      <c r="AI51" s="622"/>
      <c r="AJ51" s="622"/>
      <c r="AK51" s="622"/>
      <c r="AL51" s="623"/>
      <c r="AM51" s="359"/>
      <c r="AN51" s="357"/>
      <c r="AO51" s="356"/>
    </row>
    <row r="52" spans="3:48">
      <c r="C52" s="268" t="s">
        <v>538</v>
      </c>
      <c r="E52" s="277"/>
      <c r="F52" s="285"/>
      <c r="G52" s="360"/>
      <c r="H52" s="294"/>
      <c r="I52" s="294"/>
      <c r="J52" s="294"/>
      <c r="K52" s="294"/>
      <c r="L52" s="294"/>
      <c r="M52" s="294"/>
      <c r="N52" s="294"/>
      <c r="O52" s="294"/>
      <c r="P52" s="294"/>
      <c r="Q52" s="294"/>
      <c r="R52" s="294"/>
      <c r="S52" s="295"/>
      <c r="T52" s="294"/>
      <c r="U52" s="294"/>
      <c r="V52" s="294"/>
      <c r="W52" s="294"/>
      <c r="X52" s="294"/>
      <c r="Y52" s="294"/>
      <c r="Z52" s="294"/>
      <c r="AA52" s="294"/>
      <c r="AB52" s="294"/>
      <c r="AC52" s="294"/>
      <c r="AD52" s="294"/>
      <c r="AE52" s="294"/>
      <c r="AF52" s="294"/>
      <c r="AG52" s="294"/>
      <c r="AH52" s="294"/>
      <c r="AI52" s="294"/>
      <c r="AJ52" s="294"/>
      <c r="AK52" s="294"/>
      <c r="AL52" s="294"/>
      <c r="AM52" s="361"/>
      <c r="AN52" s="285"/>
      <c r="AO52" s="277"/>
    </row>
    <row r="53" spans="3:48">
      <c r="C53" s="268" t="s">
        <v>538</v>
      </c>
      <c r="E53" s="277"/>
      <c r="F53" s="285"/>
      <c r="G53" s="360" t="s">
        <v>485</v>
      </c>
      <c r="H53" s="294"/>
      <c r="I53" s="294"/>
      <c r="J53" s="294"/>
      <c r="K53" s="294"/>
      <c r="L53" s="294"/>
      <c r="M53" s="294"/>
      <c r="N53" s="294"/>
      <c r="O53" s="294"/>
      <c r="P53" s="294"/>
      <c r="Q53" s="294"/>
      <c r="R53" s="294"/>
      <c r="S53" s="295"/>
      <c r="T53" s="294"/>
      <c r="U53" s="294"/>
      <c r="V53" s="294"/>
      <c r="W53" s="294"/>
      <c r="X53" s="294"/>
      <c r="Y53" s="294"/>
      <c r="Z53" s="294"/>
      <c r="AA53" s="294"/>
      <c r="AB53" s="294"/>
      <c r="AC53" s="294"/>
      <c r="AD53" s="294"/>
      <c r="AE53" s="294"/>
      <c r="AF53" s="294"/>
      <c r="AG53" s="294"/>
      <c r="AH53" s="294"/>
      <c r="AI53" s="294"/>
      <c r="AJ53" s="294"/>
      <c r="AK53" s="294"/>
      <c r="AL53" s="294"/>
      <c r="AM53" s="361"/>
      <c r="AN53" s="285"/>
      <c r="AO53" s="277"/>
    </row>
    <row r="54" spans="3:48">
      <c r="C54" s="268" t="s">
        <v>538</v>
      </c>
      <c r="E54" s="277"/>
      <c r="F54" s="285"/>
      <c r="G54" s="362" t="s">
        <v>486</v>
      </c>
      <c r="H54" s="363"/>
      <c r="I54" s="363"/>
      <c r="J54" s="363"/>
      <c r="K54" s="363"/>
      <c r="L54" s="363"/>
      <c r="M54" s="363"/>
      <c r="N54" s="363"/>
      <c r="O54" s="363"/>
      <c r="P54" s="363"/>
      <c r="Q54" s="363"/>
      <c r="R54" s="363"/>
      <c r="S54" s="363"/>
      <c r="T54" s="363"/>
      <c r="U54" s="363"/>
      <c r="V54" s="363"/>
      <c r="W54" s="363"/>
      <c r="X54" s="363"/>
      <c r="Y54" s="363"/>
      <c r="Z54" s="363"/>
      <c r="AA54" s="363"/>
      <c r="AB54" s="363"/>
      <c r="AC54" s="363"/>
      <c r="AD54" s="363"/>
      <c r="AE54" s="363"/>
      <c r="AF54" s="363"/>
      <c r="AG54" s="363"/>
      <c r="AH54" s="363"/>
      <c r="AI54" s="363"/>
      <c r="AJ54" s="363"/>
      <c r="AK54" s="363"/>
      <c r="AL54" s="363"/>
      <c r="AM54" s="364"/>
      <c r="AN54" s="285"/>
      <c r="AO54" s="277"/>
    </row>
    <row r="55" spans="3:48">
      <c r="C55" s="365" t="s">
        <v>538</v>
      </c>
      <c r="E55" s="277"/>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77"/>
    </row>
    <row r="56" spans="3:48">
      <c r="C56" s="365" t="s">
        <v>538</v>
      </c>
      <c r="E56" s="277"/>
      <c r="F56" s="277"/>
      <c r="G56" s="366" t="s">
        <v>487</v>
      </c>
      <c r="H56" s="367"/>
      <c r="I56" s="367"/>
      <c r="J56" s="367"/>
      <c r="K56" s="367"/>
      <c r="L56" s="367"/>
      <c r="M56" s="367"/>
      <c r="N56" s="367"/>
      <c r="O56" s="367"/>
      <c r="P56" s="367"/>
      <c r="Q56" s="367"/>
      <c r="R56" s="367"/>
      <c r="S56" s="367"/>
      <c r="T56" s="367"/>
      <c r="U56" s="367"/>
      <c r="V56" s="367"/>
      <c r="W56" s="367"/>
      <c r="X56" s="367"/>
      <c r="Y56" s="367"/>
      <c r="Z56" s="367"/>
      <c r="AA56" s="367"/>
      <c r="AB56" s="367"/>
      <c r="AC56" s="367"/>
      <c r="AD56" s="367"/>
      <c r="AE56" s="367"/>
      <c r="AF56" s="367"/>
      <c r="AG56" s="367"/>
      <c r="AH56" s="367"/>
      <c r="AI56" s="367"/>
      <c r="AJ56" s="367"/>
      <c r="AK56" s="367"/>
      <c r="AL56" s="367"/>
      <c r="AM56" s="368"/>
      <c r="AN56" s="277"/>
      <c r="AO56" s="277"/>
    </row>
    <row r="57" spans="3:48">
      <c r="C57" s="365" t="s">
        <v>538</v>
      </c>
      <c r="E57" s="277"/>
      <c r="F57" s="285"/>
      <c r="G57" s="369"/>
      <c r="H57" s="370" t="s">
        <v>488</v>
      </c>
      <c r="I57" s="352"/>
      <c r="J57" s="275"/>
      <c r="K57" s="275"/>
      <c r="L57" s="275"/>
      <c r="M57" s="275"/>
      <c r="N57" s="275"/>
      <c r="O57" s="275"/>
      <c r="P57" s="275"/>
      <c r="Q57" s="275"/>
      <c r="R57" s="275"/>
      <c r="S57" s="275"/>
      <c r="T57" s="275"/>
      <c r="U57" s="275"/>
      <c r="V57" s="275"/>
      <c r="W57" s="275"/>
      <c r="X57" s="275"/>
      <c r="Y57" s="275"/>
      <c r="Z57" s="275"/>
      <c r="AA57" s="275"/>
      <c r="AB57" s="275"/>
      <c r="AC57" s="275"/>
      <c r="AD57" s="275"/>
      <c r="AE57" s="275"/>
      <c r="AF57" s="275"/>
      <c r="AG57" s="275"/>
      <c r="AH57" s="275"/>
      <c r="AI57" s="275"/>
      <c r="AJ57" s="275"/>
      <c r="AK57" s="275"/>
      <c r="AL57" s="275"/>
      <c r="AM57" s="371"/>
      <c r="AN57" s="277"/>
      <c r="AO57" s="277"/>
    </row>
    <row r="58" spans="3:48">
      <c r="C58" s="365" t="s">
        <v>538</v>
      </c>
      <c r="E58" s="277"/>
      <c r="F58" s="277"/>
      <c r="G58" s="369"/>
      <c r="H58" s="370" t="s">
        <v>489</v>
      </c>
      <c r="I58" s="352"/>
      <c r="J58" s="275"/>
      <c r="K58" s="275"/>
      <c r="L58" s="275"/>
      <c r="M58" s="275"/>
      <c r="N58" s="275"/>
      <c r="O58" s="275"/>
      <c r="P58" s="275"/>
      <c r="Q58" s="275"/>
      <c r="R58" s="275"/>
      <c r="S58" s="275"/>
      <c r="T58" s="275"/>
      <c r="U58" s="275"/>
      <c r="V58" s="275"/>
      <c r="W58" s="275"/>
      <c r="X58" s="275"/>
      <c r="Y58" s="275"/>
      <c r="Z58" s="275"/>
      <c r="AA58" s="275"/>
      <c r="AB58" s="275"/>
      <c r="AC58" s="275"/>
      <c r="AD58" s="275"/>
      <c r="AE58" s="275"/>
      <c r="AF58" s="275"/>
      <c r="AG58" s="275"/>
      <c r="AH58" s="275"/>
      <c r="AI58" s="275"/>
      <c r="AJ58" s="275"/>
      <c r="AK58" s="275"/>
      <c r="AL58" s="275"/>
      <c r="AM58" s="371"/>
      <c r="AN58" s="277"/>
      <c r="AO58" s="277"/>
    </row>
    <row r="59" spans="3:48">
      <c r="C59" s="365" t="s">
        <v>538</v>
      </c>
      <c r="E59" s="277"/>
      <c r="F59" s="277"/>
      <c r="G59" s="369"/>
      <c r="H59" s="370" t="s">
        <v>490</v>
      </c>
      <c r="I59" s="352"/>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371"/>
      <c r="AN59" s="277"/>
      <c r="AO59" s="277"/>
    </row>
    <row r="60" spans="3:48">
      <c r="C60" s="365" t="s">
        <v>538</v>
      </c>
      <c r="E60" s="277"/>
      <c r="F60" s="277"/>
      <c r="G60" s="372"/>
      <c r="H60" s="373"/>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5"/>
      <c r="AN60" s="277"/>
      <c r="AO60" s="277"/>
    </row>
    <row r="61" spans="3:48" ht="9" customHeight="1">
      <c r="C61" s="268" t="s">
        <v>538</v>
      </c>
      <c r="E61" s="277"/>
      <c r="F61" s="277"/>
      <c r="G61" s="285"/>
      <c r="H61" s="285"/>
      <c r="I61" s="285"/>
      <c r="J61" s="285"/>
      <c r="K61" s="285"/>
      <c r="L61" s="285"/>
      <c r="M61" s="285"/>
      <c r="N61" s="285"/>
      <c r="O61" s="285"/>
      <c r="P61" s="285"/>
      <c r="Q61" s="285"/>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row>
    <row r="62" spans="3:48" ht="17.25">
      <c r="C62" s="268" t="s">
        <v>538</v>
      </c>
      <c r="E62" s="277"/>
      <c r="F62" s="271" t="s">
        <v>491</v>
      </c>
      <c r="G62" s="271"/>
      <c r="H62" s="273"/>
      <c r="I62" s="273"/>
      <c r="J62" s="285"/>
      <c r="K62" s="285"/>
      <c r="L62" s="285"/>
      <c r="M62" s="285"/>
      <c r="N62" s="285"/>
      <c r="O62" s="285"/>
      <c r="P62" s="285"/>
      <c r="Q62" s="285"/>
      <c r="R62" s="285"/>
      <c r="S62" s="285"/>
      <c r="T62" s="285"/>
      <c r="U62" s="285"/>
      <c r="V62" s="285"/>
      <c r="W62" s="285"/>
      <c r="X62" s="285" t="s">
        <v>492</v>
      </c>
      <c r="Y62" s="285"/>
      <c r="Z62" s="285"/>
      <c r="AA62" s="285"/>
      <c r="AB62" s="285"/>
      <c r="AC62" s="1246" t="s">
        <v>1139</v>
      </c>
      <c r="AD62" s="1246"/>
      <c r="AE62" s="1247"/>
      <c r="AF62" s="1247"/>
      <c r="AG62" s="376" t="s">
        <v>5</v>
      </c>
      <c r="AH62" s="1247"/>
      <c r="AI62" s="1247"/>
      <c r="AJ62" s="376" t="s">
        <v>493</v>
      </c>
      <c r="AK62" s="1247"/>
      <c r="AL62" s="1247"/>
      <c r="AM62" s="376" t="s">
        <v>7</v>
      </c>
      <c r="AN62" s="377"/>
      <c r="AO62" s="285"/>
    </row>
    <row r="63" spans="3:48" ht="17.25">
      <c r="C63" s="268" t="s">
        <v>538</v>
      </c>
      <c r="E63" s="277"/>
      <c r="F63" s="378"/>
      <c r="G63" s="271" t="str">
        <f>①入力票!C13</f>
        <v>福岡地区水道企業団企業長</v>
      </c>
      <c r="H63" s="273"/>
      <c r="I63" s="273"/>
      <c r="J63" s="285"/>
      <c r="K63" s="285"/>
      <c r="L63" s="285"/>
      <c r="M63" s="285"/>
      <c r="N63" s="285"/>
      <c r="O63" s="285"/>
      <c r="P63" s="285"/>
      <c r="Q63" s="285"/>
      <c r="R63" s="285"/>
      <c r="S63" s="285"/>
      <c r="T63" s="285"/>
      <c r="U63" s="285"/>
      <c r="V63" s="285"/>
      <c r="W63" s="285"/>
      <c r="X63" s="285"/>
      <c r="Y63" s="285"/>
      <c r="Z63" s="285"/>
      <c r="AA63" s="285"/>
      <c r="AB63" s="285"/>
      <c r="AC63" s="277"/>
      <c r="AD63" s="277"/>
      <c r="AE63" s="277"/>
      <c r="AF63" s="277"/>
      <c r="AG63" s="277"/>
      <c r="AH63" s="277"/>
      <c r="AI63" s="277"/>
      <c r="AJ63" s="277"/>
      <c r="AK63" s="277"/>
      <c r="AL63" s="277"/>
      <c r="AM63" s="277"/>
      <c r="AN63" s="277"/>
      <c r="AO63" s="285"/>
    </row>
    <row r="64" spans="3:48" ht="14.25">
      <c r="C64" s="268" t="s">
        <v>538</v>
      </c>
      <c r="E64" s="277"/>
      <c r="F64" s="277"/>
      <c r="G64" s="285"/>
      <c r="H64" s="285"/>
      <c r="I64" s="285"/>
      <c r="J64" s="285"/>
      <c r="K64" s="285"/>
      <c r="L64" s="285"/>
      <c r="M64" s="285"/>
      <c r="N64" s="271" t="s">
        <v>494</v>
      </c>
      <c r="O64" s="277"/>
      <c r="P64" s="285"/>
      <c r="Q64" s="285"/>
      <c r="R64" s="285"/>
      <c r="S64" s="379"/>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row>
    <row r="65" spans="3:49">
      <c r="C65" s="268" t="s">
        <v>538</v>
      </c>
      <c r="E65" s="277"/>
      <c r="F65" s="277"/>
      <c r="G65" s="285"/>
      <c r="H65" s="285"/>
      <c r="I65" s="285"/>
      <c r="J65" s="285"/>
      <c r="K65" s="285"/>
      <c r="L65" s="285"/>
      <c r="M65" s="285"/>
      <c r="N65" s="285"/>
      <c r="O65" s="1245" t="s">
        <v>495</v>
      </c>
      <c r="P65" s="1245"/>
      <c r="Q65" s="1245"/>
      <c r="R65" s="1245"/>
      <c r="S65" s="1245"/>
      <c r="T65" s="1245"/>
      <c r="U65" s="1242"/>
      <c r="V65" s="1242"/>
      <c r="W65" s="1242"/>
      <c r="X65" s="1242"/>
      <c r="Y65" s="1242"/>
      <c r="Z65" s="1242"/>
      <c r="AA65" s="1242"/>
      <c r="AB65" s="1242"/>
      <c r="AC65" s="1242"/>
      <c r="AD65" s="1242"/>
      <c r="AE65" s="1242"/>
      <c r="AF65" s="1242"/>
      <c r="AG65" s="1242"/>
      <c r="AH65" s="1242"/>
      <c r="AI65" s="1242"/>
      <c r="AJ65" s="1242"/>
      <c r="AK65" s="1248" t="s">
        <v>1204</v>
      </c>
      <c r="AL65" s="1248"/>
      <c r="AM65" s="1248"/>
      <c r="AN65" s="1249"/>
      <c r="AO65" s="285"/>
    </row>
    <row r="66" spans="3:49" hidden="1">
      <c r="C66" s="268" t="str">
        <f>IF(①入力票!C10="単体または２社ＪＶ","○","－")</f>
        <v>－</v>
      </c>
      <c r="E66" s="277"/>
      <c r="F66" s="277"/>
      <c r="G66" s="285"/>
      <c r="H66" s="285"/>
      <c r="I66" s="285"/>
      <c r="J66" s="285"/>
      <c r="K66" s="285"/>
      <c r="L66" s="285"/>
      <c r="M66" s="285"/>
      <c r="N66" s="285"/>
      <c r="O66" s="1245" t="str">
        <f>IF(①入力票!C10="単体または２社ＪＶ","入札参加形態","－")</f>
        <v>－</v>
      </c>
      <c r="P66" s="1245"/>
      <c r="Q66" s="1245"/>
      <c r="R66" s="1245"/>
      <c r="S66" s="1245"/>
      <c r="T66" s="1245"/>
      <c r="U66" s="1283"/>
      <c r="V66" s="1284"/>
      <c r="W66" s="1284"/>
      <c r="X66" s="1284"/>
      <c r="Y66" s="1284"/>
      <c r="Z66" s="1284"/>
      <c r="AA66" s="1284"/>
      <c r="AB66" s="1284"/>
      <c r="AC66" s="1284"/>
      <c r="AD66" s="1284"/>
      <c r="AE66" s="1284"/>
      <c r="AF66" s="1284"/>
      <c r="AG66" s="1284"/>
      <c r="AH66" s="1284"/>
      <c r="AI66" s="1284"/>
      <c r="AJ66" s="1285"/>
      <c r="AK66" s="1250"/>
      <c r="AL66" s="1250"/>
      <c r="AM66" s="1250"/>
      <c r="AN66" s="1251"/>
      <c r="AO66" s="285"/>
      <c r="AS66" s="268" t="str">
        <f>IF(①入力票!C10="単体","－",IF(①入力票!C10="単体または２社ＪＶ","単体","－"))</f>
        <v>－</v>
      </c>
      <c r="AT66" s="268" t="str">
        <f>IF(①入力票!C10="単体","－",IF(OR(①入力票!C10="単体または２社ＪＶ",①入力票!C10="２社ＪＶ"),"２社ＪＶ",IF(①入力票!C10="２社ＪＶまたは３社ＪＶ","２社ＪＶ","－")))</f>
        <v>－</v>
      </c>
      <c r="AU66" s="268" t="str">
        <f>IF(OR(①入力票!C10="３社ＪＶ",①入力票!C10="２社ＪＶまたは３社ＪＶ"),"３社ＪＶ","－")</f>
        <v>－</v>
      </c>
      <c r="AV66" s="268" t="str">
        <f>IF(OR(①入力票!C10="４社ＪＶ"),"４社ＪＶ","－")</f>
        <v>－</v>
      </c>
      <c r="AW66" s="268" t="str">
        <f>IF(①入力票!C10="５社ＪＶ","５社ＪＶ","－")</f>
        <v>－</v>
      </c>
    </row>
    <row r="67" spans="3:49" ht="13.5" hidden="1" customHeight="1">
      <c r="C67" s="268" t="str">
        <f>IF(①入力票!C10="２社ＪＶまたは３社ＪＶ","○","－")</f>
        <v>－</v>
      </c>
      <c r="E67" s="277"/>
      <c r="F67" s="277"/>
      <c r="G67" s="285"/>
      <c r="H67" s="285"/>
      <c r="I67" s="285"/>
      <c r="J67" s="285"/>
      <c r="K67" s="285"/>
      <c r="L67" s="285"/>
      <c r="M67" s="285"/>
      <c r="N67" s="285"/>
      <c r="O67" s="1258" t="str">
        <f>IF(①入力票!C10="２社ＪＶまたは３社ＪＶ","ＪＶ構成","－")</f>
        <v>－</v>
      </c>
      <c r="P67" s="1259"/>
      <c r="Q67" s="1259"/>
      <c r="R67" s="1259"/>
      <c r="S67" s="1259"/>
      <c r="T67" s="1260"/>
      <c r="U67" s="1255"/>
      <c r="V67" s="1256"/>
      <c r="W67" s="1256"/>
      <c r="X67" s="1256"/>
      <c r="Y67" s="1256"/>
      <c r="Z67" s="1256"/>
      <c r="AA67" s="1256"/>
      <c r="AB67" s="1256"/>
      <c r="AC67" s="1256"/>
      <c r="AD67" s="1256"/>
      <c r="AE67" s="1256"/>
      <c r="AF67" s="1256"/>
      <c r="AG67" s="1256"/>
      <c r="AH67" s="1256"/>
      <c r="AI67" s="1256"/>
      <c r="AJ67" s="1257"/>
      <c r="AK67" s="1250"/>
      <c r="AL67" s="1250"/>
      <c r="AM67" s="1250"/>
      <c r="AN67" s="1251"/>
      <c r="AO67" s="285"/>
    </row>
    <row r="68" spans="3:49" hidden="1">
      <c r="C68" s="268" t="str">
        <f>IF(①入力票!C10="単体","－","○")</f>
        <v>－</v>
      </c>
      <c r="E68" s="277"/>
      <c r="F68" s="277"/>
      <c r="G68" s="285"/>
      <c r="H68" s="285"/>
      <c r="I68" s="285"/>
      <c r="J68" s="285"/>
      <c r="K68" s="285"/>
      <c r="L68" s="285"/>
      <c r="M68" s="285"/>
      <c r="N68" s="285"/>
      <c r="O68" s="1245" t="str">
        <f>IF(OR(①入力票!C10="単体",AND(①入力票!C10="単体または２社ＪＶ",OR(様式1!U66="単体",様式1!U66=""))),"－","JVの代表者（社名）")</f>
        <v>－</v>
      </c>
      <c r="P68" s="1245"/>
      <c r="Q68" s="1245"/>
      <c r="R68" s="1245"/>
      <c r="S68" s="1245"/>
      <c r="T68" s="1245"/>
      <c r="U68" s="1254"/>
      <c r="V68" s="1254"/>
      <c r="W68" s="1254"/>
      <c r="X68" s="1254"/>
      <c r="Y68" s="1254"/>
      <c r="Z68" s="1254"/>
      <c r="AA68" s="1254"/>
      <c r="AB68" s="1254"/>
      <c r="AC68" s="1254"/>
      <c r="AD68" s="1254"/>
      <c r="AE68" s="1254"/>
      <c r="AF68" s="1254"/>
      <c r="AG68" s="1254"/>
      <c r="AH68" s="1254"/>
      <c r="AI68" s="1254"/>
      <c r="AJ68" s="1254"/>
      <c r="AK68" s="1250"/>
      <c r="AL68" s="1250"/>
      <c r="AM68" s="1250"/>
      <c r="AN68" s="1251"/>
      <c r="AO68" s="285"/>
      <c r="AS68" s="268" t="s">
        <v>780</v>
      </c>
    </row>
    <row r="69" spans="3:49">
      <c r="C69" s="268" t="s">
        <v>538</v>
      </c>
      <c r="E69" s="277"/>
      <c r="F69" s="277"/>
      <c r="G69" s="285"/>
      <c r="H69" s="285"/>
      <c r="I69" s="285"/>
      <c r="J69" s="285"/>
      <c r="K69" s="285"/>
      <c r="L69" s="285"/>
      <c r="M69" s="285"/>
      <c r="N69" s="285"/>
      <c r="O69" s="1245" t="s">
        <v>496</v>
      </c>
      <c r="P69" s="1245"/>
      <c r="Q69" s="1245"/>
      <c r="R69" s="1245"/>
      <c r="S69" s="1245"/>
      <c r="T69" s="1245"/>
      <c r="U69" s="1242"/>
      <c r="V69" s="1242"/>
      <c r="W69" s="1242"/>
      <c r="X69" s="1242"/>
      <c r="Y69" s="1242"/>
      <c r="Z69" s="1242"/>
      <c r="AA69" s="1242"/>
      <c r="AB69" s="1242"/>
      <c r="AC69" s="1242"/>
      <c r="AD69" s="1242"/>
      <c r="AE69" s="1242"/>
      <c r="AF69" s="1242"/>
      <c r="AG69" s="1242"/>
      <c r="AH69" s="1242"/>
      <c r="AI69" s="1242"/>
      <c r="AJ69" s="1242"/>
      <c r="AK69" s="1250"/>
      <c r="AL69" s="1250"/>
      <c r="AM69" s="1250"/>
      <c r="AN69" s="1251"/>
      <c r="AO69" s="285"/>
    </row>
    <row r="70" spans="3:49">
      <c r="C70" s="268" t="s">
        <v>538</v>
      </c>
      <c r="E70" s="277"/>
      <c r="F70" s="277"/>
      <c r="G70" s="285"/>
      <c r="H70" s="285"/>
      <c r="I70" s="285"/>
      <c r="J70" s="285"/>
      <c r="K70" s="285"/>
      <c r="L70" s="285"/>
      <c r="M70" s="285"/>
      <c r="N70" s="285"/>
      <c r="O70" s="1245" t="s">
        <v>497</v>
      </c>
      <c r="P70" s="1245"/>
      <c r="Q70" s="1245"/>
      <c r="R70" s="1245"/>
      <c r="S70" s="1245"/>
      <c r="T70" s="1245"/>
      <c r="U70" s="1242"/>
      <c r="V70" s="1242"/>
      <c r="W70" s="1242"/>
      <c r="X70" s="1242"/>
      <c r="Y70" s="1242"/>
      <c r="Z70" s="1242"/>
      <c r="AA70" s="1242"/>
      <c r="AB70" s="1242"/>
      <c r="AC70" s="1242"/>
      <c r="AD70" s="1242"/>
      <c r="AE70" s="1242"/>
      <c r="AF70" s="1242"/>
      <c r="AG70" s="1242"/>
      <c r="AH70" s="1242"/>
      <c r="AI70" s="1242"/>
      <c r="AJ70" s="1242"/>
      <c r="AK70" s="1252"/>
      <c r="AL70" s="1252"/>
      <c r="AM70" s="1252"/>
      <c r="AN70" s="1253"/>
      <c r="AO70" s="285"/>
    </row>
    <row r="71" spans="3:49" ht="14.25">
      <c r="C71" s="268" t="s">
        <v>538</v>
      </c>
      <c r="E71" s="277"/>
      <c r="F71" s="277"/>
      <c r="G71" s="285"/>
      <c r="H71" s="285"/>
      <c r="I71" s="285"/>
      <c r="J71" s="285"/>
      <c r="K71" s="285"/>
      <c r="L71" s="285"/>
      <c r="M71" s="285"/>
      <c r="N71" s="380" t="s">
        <v>498</v>
      </c>
      <c r="O71" s="277"/>
      <c r="P71" s="280"/>
      <c r="Q71" s="280"/>
      <c r="R71" s="280"/>
      <c r="S71" s="280"/>
      <c r="T71" s="280"/>
      <c r="U71" s="285"/>
      <c r="V71" s="285"/>
      <c r="W71" s="285"/>
      <c r="X71" s="285"/>
      <c r="Y71" s="285"/>
      <c r="Z71" s="285"/>
      <c r="AA71" s="285"/>
      <c r="AB71" s="285"/>
      <c r="AC71" s="285"/>
      <c r="AD71" s="285"/>
      <c r="AE71" s="285"/>
      <c r="AF71" s="285"/>
      <c r="AG71" s="285"/>
      <c r="AH71" s="285"/>
      <c r="AI71" s="285"/>
      <c r="AJ71" s="285"/>
      <c r="AK71" s="285"/>
      <c r="AL71" s="285"/>
      <c r="AM71" s="285"/>
      <c r="AN71" s="285"/>
      <c r="AO71" s="285"/>
    </row>
    <row r="72" spans="3:49">
      <c r="C72" s="268" t="s">
        <v>538</v>
      </c>
      <c r="E72" s="381"/>
      <c r="F72" s="381"/>
      <c r="G72" s="382"/>
      <c r="H72" s="382"/>
      <c r="I72" s="382"/>
      <c r="J72" s="382"/>
      <c r="K72" s="382"/>
      <c r="L72" s="382"/>
      <c r="M72" s="382"/>
      <c r="N72" s="382"/>
      <c r="O72" s="1243" t="s">
        <v>499</v>
      </c>
      <c r="P72" s="1243"/>
      <c r="Q72" s="1243"/>
      <c r="R72" s="1243"/>
      <c r="S72" s="1243"/>
      <c r="T72" s="1243"/>
      <c r="U72" s="1244"/>
      <c r="V72" s="1244"/>
      <c r="W72" s="1244"/>
      <c r="X72" s="1244"/>
      <c r="Y72" s="1244"/>
      <c r="Z72" s="1244"/>
      <c r="AA72" s="1244"/>
      <c r="AB72" s="1244"/>
      <c r="AC72" s="1244"/>
      <c r="AD72" s="1244"/>
      <c r="AE72" s="1244"/>
      <c r="AF72" s="1244"/>
      <c r="AG72" s="1244"/>
      <c r="AH72" s="1244"/>
      <c r="AI72" s="1244"/>
      <c r="AJ72" s="1244"/>
      <c r="AK72" s="382"/>
      <c r="AL72" s="382"/>
      <c r="AM72" s="382"/>
      <c r="AN72" s="382"/>
      <c r="AO72" s="382"/>
    </row>
    <row r="73" spans="3:49">
      <c r="C73" s="268" t="s">
        <v>538</v>
      </c>
      <c r="E73" s="381"/>
      <c r="F73" s="381"/>
      <c r="G73" s="382"/>
      <c r="H73" s="382"/>
      <c r="I73" s="382"/>
      <c r="J73" s="382"/>
      <c r="K73" s="382"/>
      <c r="L73" s="382"/>
      <c r="M73" s="382"/>
      <c r="N73" s="382"/>
      <c r="O73" s="1243" t="s">
        <v>500</v>
      </c>
      <c r="P73" s="1243"/>
      <c r="Q73" s="1243"/>
      <c r="R73" s="1243"/>
      <c r="S73" s="1243"/>
      <c r="T73" s="1243"/>
      <c r="U73" s="1244"/>
      <c r="V73" s="1244"/>
      <c r="W73" s="1244"/>
      <c r="X73" s="1244"/>
      <c r="Y73" s="1244"/>
      <c r="Z73" s="1244"/>
      <c r="AA73" s="1244"/>
      <c r="AB73" s="1244"/>
      <c r="AC73" s="1244"/>
      <c r="AD73" s="1244"/>
      <c r="AE73" s="1244"/>
      <c r="AF73" s="1244"/>
      <c r="AG73" s="1244"/>
      <c r="AH73" s="1244"/>
      <c r="AI73" s="1244"/>
      <c r="AJ73" s="1244"/>
      <c r="AK73" s="382"/>
      <c r="AL73" s="382"/>
      <c r="AM73" s="382"/>
      <c r="AN73" s="382"/>
      <c r="AO73" s="382"/>
    </row>
    <row r="74" spans="3:49">
      <c r="C74" s="268" t="s">
        <v>538</v>
      </c>
      <c r="E74" s="381"/>
      <c r="F74" s="381"/>
      <c r="G74" s="382"/>
      <c r="H74" s="382"/>
      <c r="I74" s="382"/>
      <c r="J74" s="382"/>
      <c r="K74" s="382"/>
      <c r="L74" s="382"/>
      <c r="M74" s="382"/>
      <c r="N74" s="382"/>
      <c r="O74" s="1243" t="s">
        <v>501</v>
      </c>
      <c r="P74" s="1243"/>
      <c r="Q74" s="1243"/>
      <c r="R74" s="1243"/>
      <c r="S74" s="1243"/>
      <c r="T74" s="1243"/>
      <c r="U74" s="1244"/>
      <c r="V74" s="1244"/>
      <c r="W74" s="1244"/>
      <c r="X74" s="1244"/>
      <c r="Y74" s="1244"/>
      <c r="Z74" s="1244"/>
      <c r="AA74" s="1244"/>
      <c r="AB74" s="1244"/>
      <c r="AC74" s="1244"/>
      <c r="AD74" s="1244"/>
      <c r="AE74" s="1244"/>
      <c r="AF74" s="1244"/>
      <c r="AG74" s="1244"/>
      <c r="AH74" s="1244"/>
      <c r="AI74" s="1244"/>
      <c r="AJ74" s="1244"/>
      <c r="AK74" s="382"/>
      <c r="AL74" s="382"/>
      <c r="AM74" s="382"/>
      <c r="AN74" s="382"/>
      <c r="AO74" s="382"/>
    </row>
    <row r="75" spans="3:49">
      <c r="C75" s="268" t="s">
        <v>538</v>
      </c>
      <c r="E75" s="277"/>
      <c r="F75" s="277"/>
      <c r="G75" s="285"/>
      <c r="H75" s="285"/>
      <c r="I75" s="285"/>
      <c r="J75" s="285"/>
      <c r="K75" s="285"/>
      <c r="L75" s="285"/>
      <c r="M75" s="285"/>
      <c r="N75" s="285"/>
      <c r="O75" s="285"/>
      <c r="P75" s="285"/>
      <c r="Q75" s="285"/>
      <c r="R75" s="285"/>
      <c r="S75" s="285"/>
      <c r="T75" s="285"/>
      <c r="U75" s="285"/>
      <c r="V75" s="285"/>
      <c r="W75" s="285"/>
      <c r="X75" s="285"/>
      <c r="Y75" s="285"/>
      <c r="Z75" s="285"/>
      <c r="AA75" s="285"/>
      <c r="AB75" s="285"/>
      <c r="AC75" s="285"/>
      <c r="AD75" s="285"/>
      <c r="AE75" s="285"/>
      <c r="AF75" s="285"/>
      <c r="AG75" s="285"/>
      <c r="AH75" s="285"/>
      <c r="AI75" s="285"/>
      <c r="AJ75" s="285"/>
      <c r="AK75" s="285"/>
      <c r="AL75" s="285"/>
      <c r="AM75" s="285"/>
      <c r="AN75" s="285"/>
      <c r="AO75" s="285"/>
    </row>
    <row r="76" spans="3:49">
      <c r="C76" s="268" t="s">
        <v>538</v>
      </c>
      <c r="E76" s="277"/>
      <c r="F76" s="277"/>
      <c r="G76" s="285"/>
      <c r="H76" s="285"/>
      <c r="I76" s="285"/>
      <c r="J76" s="285"/>
      <c r="K76" s="277"/>
      <c r="L76" s="363" t="s">
        <v>502</v>
      </c>
      <c r="M76" s="374"/>
      <c r="N76" s="374"/>
      <c r="O76" s="363"/>
      <c r="P76" s="363"/>
      <c r="Q76" s="363"/>
      <c r="R76" s="363"/>
      <c r="S76" s="363"/>
      <c r="T76" s="363"/>
      <c r="U76" s="363"/>
      <c r="V76" s="363"/>
      <c r="W76" s="363"/>
      <c r="X76" s="363"/>
      <c r="Y76" s="1296"/>
      <c r="Z76" s="1296"/>
      <c r="AA76" s="1296"/>
      <c r="AB76" s="1296"/>
      <c r="AC76" s="1296"/>
      <c r="AD76" s="1296"/>
      <c r="AE76" s="1296"/>
      <c r="AF76" s="1296"/>
      <c r="AG76" s="1296"/>
      <c r="AH76" s="1296"/>
      <c r="AI76" s="1296"/>
      <c r="AJ76" s="624" t="s">
        <v>1072</v>
      </c>
      <c r="AK76" s="285"/>
    </row>
    <row r="77" spans="3:49">
      <c r="C77" s="268" t="s">
        <v>538</v>
      </c>
      <c r="E77" s="277"/>
      <c r="F77" s="277"/>
      <c r="G77" s="285"/>
      <c r="H77" s="285"/>
      <c r="I77" s="285"/>
      <c r="J77" s="285"/>
      <c r="K77" s="285"/>
      <c r="L77" s="285" t="s">
        <v>503</v>
      </c>
      <c r="M77" s="285"/>
      <c r="N77" s="1301">
        <f>①入力票!AS7-10</f>
        <v>28</v>
      </c>
      <c r="O77" s="1301"/>
      <c r="P77" s="285" t="s">
        <v>5</v>
      </c>
      <c r="Q77" s="1301">
        <v>4</v>
      </c>
      <c r="R77" s="1301"/>
      <c r="S77" s="285" t="s">
        <v>493</v>
      </c>
      <c r="T77" s="1301">
        <v>1</v>
      </c>
      <c r="U77" s="1301"/>
      <c r="V77" s="285" t="s">
        <v>504</v>
      </c>
      <c r="W77" s="285"/>
      <c r="X77" s="285"/>
      <c r="Y77" s="285"/>
      <c r="Z77" s="285"/>
      <c r="AA77" s="285"/>
      <c r="AB77" s="285"/>
      <c r="AC77" s="285" t="s">
        <v>505</v>
      </c>
      <c r="AD77" s="285"/>
      <c r="AE77" s="285"/>
      <c r="AF77" s="285"/>
      <c r="AG77" s="285"/>
      <c r="AH77" s="285"/>
      <c r="AI77" s="285"/>
      <c r="AJ77" s="285"/>
      <c r="AK77" s="285"/>
      <c r="AL77" s="285"/>
      <c r="AM77" s="285"/>
      <c r="AN77" s="285"/>
      <c r="AO77" s="285"/>
    </row>
    <row r="78" spans="3:49" ht="14.25" thickBot="1">
      <c r="C78" s="268" t="s">
        <v>538</v>
      </c>
      <c r="E78" s="277"/>
      <c r="F78" s="277"/>
      <c r="G78" s="285"/>
      <c r="H78" s="285"/>
      <c r="I78" s="285"/>
      <c r="J78" s="285"/>
      <c r="K78" s="285"/>
      <c r="L78" s="285"/>
      <c r="M78" s="285"/>
      <c r="N78" s="285"/>
      <c r="O78" s="285"/>
      <c r="P78" s="285"/>
      <c r="Q78" s="285"/>
      <c r="R78" s="285"/>
      <c r="S78" s="285"/>
      <c r="T78" s="285"/>
      <c r="U78" s="285"/>
      <c r="V78" s="285"/>
      <c r="W78" s="285"/>
      <c r="X78" s="285"/>
      <c r="Y78" s="285"/>
      <c r="Z78" s="285"/>
      <c r="AA78" s="285"/>
      <c r="AB78" s="285"/>
      <c r="AC78" s="285"/>
      <c r="AD78" s="285"/>
      <c r="AE78" s="285"/>
      <c r="AF78" s="285"/>
      <c r="AG78" s="285"/>
      <c r="AH78" s="285"/>
      <c r="AI78" s="285"/>
      <c r="AJ78" s="285"/>
      <c r="AK78" s="285"/>
      <c r="AL78" s="285"/>
      <c r="AM78" s="285"/>
      <c r="AN78" s="285"/>
      <c r="AO78" s="285"/>
    </row>
    <row r="79" spans="3:49" ht="14.25" thickTop="1">
      <c r="C79" s="268" t="s">
        <v>538</v>
      </c>
      <c r="E79" s="277"/>
      <c r="F79" s="383" t="s">
        <v>506</v>
      </c>
      <c r="G79" s="384"/>
      <c r="H79" s="384"/>
      <c r="I79" s="384"/>
      <c r="J79" s="384"/>
      <c r="K79" s="384"/>
      <c r="L79" s="384"/>
      <c r="M79" s="384"/>
      <c r="N79" s="384"/>
      <c r="O79" s="384"/>
      <c r="P79" s="384"/>
      <c r="Q79" s="384"/>
      <c r="R79" s="384"/>
      <c r="S79" s="384"/>
      <c r="T79" s="384"/>
      <c r="U79" s="384"/>
      <c r="V79" s="384"/>
      <c r="W79" s="384"/>
      <c r="X79" s="384"/>
      <c r="Y79" s="384"/>
      <c r="Z79" s="384"/>
      <c r="AA79" s="384"/>
      <c r="AB79" s="384"/>
      <c r="AC79" s="384"/>
      <c r="AD79" s="384"/>
      <c r="AE79" s="384"/>
      <c r="AF79" s="384"/>
      <c r="AG79" s="384"/>
      <c r="AH79" s="384"/>
      <c r="AI79" s="384"/>
      <c r="AJ79" s="384"/>
      <c r="AK79" s="384"/>
      <c r="AL79" s="384"/>
      <c r="AM79" s="385"/>
      <c r="AN79" s="285"/>
      <c r="AO79" s="285"/>
    </row>
    <row r="80" spans="3:49">
      <c r="C80" s="268" t="s">
        <v>538</v>
      </c>
      <c r="E80" s="277"/>
      <c r="F80" s="386"/>
      <c r="G80" s="1302" t="str">
        <f>+K6</f>
        <v>別府系送水管布設工事（その１）</v>
      </c>
      <c r="H80" s="1302"/>
      <c r="I80" s="1302"/>
      <c r="J80" s="1302"/>
      <c r="K80" s="1302"/>
      <c r="L80" s="1302"/>
      <c r="M80" s="1302"/>
      <c r="N80" s="1302"/>
      <c r="O80" s="1302"/>
      <c r="P80" s="1302"/>
      <c r="Q80" s="1302"/>
      <c r="R80" s="1302"/>
      <c r="S80" s="1302"/>
      <c r="T80" s="1302"/>
      <c r="U80" s="1302"/>
      <c r="V80" s="1302"/>
      <c r="W80" s="1302"/>
      <c r="X80" s="1302"/>
      <c r="Y80" s="1302"/>
      <c r="Z80" s="1302"/>
      <c r="AA80" s="1302"/>
      <c r="AB80" s="1302"/>
      <c r="AC80" s="1302"/>
      <c r="AD80" s="1302"/>
      <c r="AE80" s="1302"/>
      <c r="AF80" s="276" t="s">
        <v>507</v>
      </c>
      <c r="AG80" s="387"/>
      <c r="AH80" s="387"/>
      <c r="AI80" s="387"/>
      <c r="AJ80" s="387"/>
      <c r="AK80" s="387"/>
      <c r="AL80" s="387"/>
      <c r="AM80" s="388"/>
      <c r="AN80" s="277"/>
      <c r="AO80" s="277"/>
    </row>
    <row r="81" spans="3:41" ht="14.25" thickBot="1">
      <c r="C81" s="268" t="s">
        <v>538</v>
      </c>
      <c r="E81" s="277"/>
      <c r="F81" s="1303" t="s">
        <v>508</v>
      </c>
      <c r="G81" s="1304"/>
      <c r="H81" s="1304"/>
      <c r="I81" s="1304"/>
      <c r="J81" s="1304"/>
      <c r="K81" s="1304"/>
      <c r="L81" s="1304"/>
      <c r="M81" s="1304"/>
      <c r="N81" s="1304"/>
      <c r="O81" s="1304"/>
      <c r="P81" s="1304"/>
      <c r="Q81" s="1304"/>
      <c r="R81" s="1304"/>
      <c r="S81" s="1304"/>
      <c r="T81" s="1304"/>
      <c r="U81" s="1304"/>
      <c r="V81" s="1304"/>
      <c r="W81" s="1304"/>
      <c r="X81" s="1304"/>
      <c r="Y81" s="1304"/>
      <c r="Z81" s="1304"/>
      <c r="AA81" s="1304"/>
      <c r="AB81" s="1304"/>
      <c r="AC81" s="1304"/>
      <c r="AD81" s="1304"/>
      <c r="AE81" s="1304"/>
      <c r="AF81" s="1304"/>
      <c r="AG81" s="1304"/>
      <c r="AH81" s="1304"/>
      <c r="AI81" s="1304"/>
      <c r="AJ81" s="1304"/>
      <c r="AK81" s="1304"/>
      <c r="AL81" s="1304"/>
      <c r="AM81" s="1305"/>
      <c r="AN81" s="277"/>
      <c r="AO81" s="277"/>
    </row>
    <row r="82" spans="3:41" ht="14.25" thickTop="1">
      <c r="C82" s="268" t="s">
        <v>538</v>
      </c>
      <c r="E82" s="277"/>
      <c r="F82" s="275"/>
      <c r="G82" s="275"/>
      <c r="H82" s="275"/>
      <c r="I82" s="275"/>
      <c r="J82" s="275"/>
      <c r="K82" s="275"/>
      <c r="L82" s="275"/>
      <c r="M82" s="275"/>
      <c r="N82" s="275"/>
      <c r="O82" s="275"/>
      <c r="P82" s="275"/>
      <c r="Q82" s="275"/>
      <c r="R82" s="275"/>
      <c r="S82" s="275"/>
      <c r="T82" s="275"/>
      <c r="U82" s="275"/>
      <c r="V82" s="275"/>
      <c r="W82" s="275"/>
      <c r="X82" s="275"/>
      <c r="Y82" s="275"/>
      <c r="Z82" s="275"/>
      <c r="AA82" s="275" t="s">
        <v>509</v>
      </c>
      <c r="AB82" s="275"/>
      <c r="AC82" s="275"/>
      <c r="AD82" s="275"/>
      <c r="AE82" s="275"/>
      <c r="AF82" s="275"/>
      <c r="AG82" s="275"/>
      <c r="AH82" s="275"/>
      <c r="AI82" s="275"/>
      <c r="AJ82" s="275"/>
      <c r="AK82" s="275"/>
      <c r="AL82" s="275"/>
      <c r="AM82" s="275"/>
      <c r="AN82" s="277"/>
      <c r="AO82" s="277"/>
    </row>
    <row r="83" spans="3:41" ht="21">
      <c r="C83" s="268" t="s">
        <v>538</v>
      </c>
      <c r="E83" s="269"/>
      <c r="F83" s="389" t="str">
        <f>IF(Y76="含まれない。","記載不要","")</f>
        <v/>
      </c>
      <c r="G83" s="270"/>
      <c r="H83" s="270"/>
      <c r="I83" s="270"/>
      <c r="J83" s="270"/>
      <c r="K83" s="270"/>
      <c r="L83" s="270"/>
      <c r="M83" s="270"/>
      <c r="N83" s="270"/>
      <c r="O83" s="270"/>
      <c r="P83" s="270"/>
      <c r="Q83" s="270"/>
      <c r="R83" s="270"/>
      <c r="S83" s="270"/>
      <c r="T83" s="270"/>
      <c r="U83" s="270"/>
      <c r="V83" s="270"/>
      <c r="W83" s="270"/>
      <c r="X83" s="270"/>
      <c r="Y83" s="271"/>
      <c r="Z83" s="272" t="s">
        <v>469</v>
      </c>
      <c r="AA83" s="273"/>
      <c r="AB83" s="273"/>
      <c r="AC83" s="273"/>
      <c r="AD83" s="273"/>
      <c r="AE83" s="273"/>
      <c r="AF83" s="273"/>
      <c r="AG83" s="273"/>
      <c r="AH83" s="273"/>
      <c r="AI83" s="273"/>
      <c r="AJ83" s="273"/>
      <c r="AK83" s="273"/>
      <c r="AL83" s="273"/>
      <c r="AM83" s="273"/>
      <c r="AN83" s="274" t="s">
        <v>470</v>
      </c>
      <c r="AO83" s="271"/>
    </row>
    <row r="84" spans="3:41" ht="17.25">
      <c r="C84" s="268" t="s">
        <v>538</v>
      </c>
      <c r="E84" s="273" t="s">
        <v>539</v>
      </c>
      <c r="F84" s="277"/>
      <c r="G84" s="277"/>
      <c r="H84" s="277"/>
      <c r="I84" s="277"/>
      <c r="J84" s="277"/>
      <c r="K84" s="277"/>
      <c r="L84" s="277"/>
      <c r="M84" s="277"/>
      <c r="N84" s="277"/>
      <c r="O84" s="277"/>
      <c r="P84" s="277"/>
      <c r="Q84" s="277"/>
      <c r="R84" s="277"/>
      <c r="S84" s="277"/>
      <c r="T84" s="277"/>
      <c r="U84" s="277"/>
      <c r="V84" s="277"/>
      <c r="W84" s="277"/>
      <c r="X84" s="277"/>
      <c r="Y84" s="277"/>
      <c r="Z84" s="277"/>
      <c r="AA84" s="277"/>
      <c r="AB84" s="277"/>
      <c r="AC84" s="277"/>
      <c r="AD84" s="277"/>
      <c r="AE84" s="277"/>
      <c r="AF84" s="277"/>
      <c r="AG84" s="277"/>
      <c r="AH84" s="277"/>
      <c r="AI84" s="277"/>
      <c r="AJ84" s="277"/>
      <c r="AK84" s="277"/>
      <c r="AL84" s="277"/>
      <c r="AM84" s="277"/>
      <c r="AN84" s="277"/>
      <c r="AO84" s="277"/>
    </row>
    <row r="85" spans="3:41" ht="17.25">
      <c r="C85" s="268" t="s">
        <v>538</v>
      </c>
      <c r="E85" s="273"/>
      <c r="F85" s="277"/>
      <c r="G85" s="277" t="s">
        <v>540</v>
      </c>
      <c r="H85" s="277"/>
      <c r="I85" s="1297">
        <f>N77</f>
        <v>28</v>
      </c>
      <c r="J85" s="1297"/>
      <c r="K85" s="277" t="s">
        <v>5</v>
      </c>
      <c r="L85" s="1297">
        <f>Q77</f>
        <v>4</v>
      </c>
      <c r="M85" s="1297"/>
      <c r="N85" s="277" t="s">
        <v>493</v>
      </c>
      <c r="O85" s="1297">
        <f>T77</f>
        <v>1</v>
      </c>
      <c r="P85" s="1297"/>
      <c r="Q85" s="277" t="s">
        <v>541</v>
      </c>
      <c r="R85" s="277"/>
      <c r="S85" s="277"/>
      <c r="T85" s="277"/>
      <c r="U85" s="277"/>
      <c r="V85" s="277"/>
      <c r="W85" s="277"/>
      <c r="X85" s="277"/>
      <c r="Y85" s="277"/>
      <c r="Z85" s="277"/>
      <c r="AA85" s="277"/>
      <c r="AB85" s="277"/>
      <c r="AC85" s="277"/>
      <c r="AD85" s="277"/>
      <c r="AE85" s="277"/>
      <c r="AF85" s="277"/>
      <c r="AG85" s="277"/>
      <c r="AH85" s="277"/>
      <c r="AI85" s="277"/>
      <c r="AJ85" s="277"/>
      <c r="AK85" s="277"/>
      <c r="AL85" s="277"/>
      <c r="AM85" s="277"/>
      <c r="AN85" s="277"/>
      <c r="AO85" s="277"/>
    </row>
    <row r="86" spans="3:41">
      <c r="C86" s="268" t="s">
        <v>538</v>
      </c>
      <c r="E86" s="277"/>
      <c r="F86" s="277"/>
      <c r="G86" s="277"/>
      <c r="H86" s="277"/>
      <c r="I86" s="277"/>
      <c r="J86" s="277"/>
      <c r="K86" s="277"/>
      <c r="L86" s="277"/>
      <c r="M86" s="277"/>
      <c r="N86" s="277"/>
      <c r="O86" s="277"/>
      <c r="P86" s="277"/>
      <c r="Q86" s="277"/>
      <c r="R86" s="277"/>
      <c r="S86" s="277"/>
      <c r="T86" s="277"/>
      <c r="U86" s="277"/>
      <c r="V86" s="277"/>
      <c r="W86" s="277"/>
      <c r="X86" s="277"/>
      <c r="Y86" s="277"/>
      <c r="Z86" s="277"/>
      <c r="AA86" s="277"/>
      <c r="AB86" s="277"/>
      <c r="AC86" s="277"/>
      <c r="AD86" s="277"/>
      <c r="AE86" s="277"/>
      <c r="AF86" s="277"/>
      <c r="AG86" s="277"/>
      <c r="AH86" s="277"/>
      <c r="AI86" s="277"/>
      <c r="AJ86" s="277"/>
      <c r="AK86" s="277"/>
      <c r="AL86" s="277"/>
      <c r="AM86" s="277"/>
      <c r="AN86" s="277"/>
      <c r="AO86" s="277"/>
    </row>
    <row r="87" spans="3:41">
      <c r="C87" s="268" t="s">
        <v>538</v>
      </c>
      <c r="E87" s="381"/>
      <c r="F87" s="381"/>
      <c r="G87" s="381"/>
      <c r="H87" s="381"/>
      <c r="I87" s="155" t="s">
        <v>542</v>
      </c>
      <c r="J87" s="1298" t="s">
        <v>543</v>
      </c>
      <c r="K87" s="1299"/>
      <c r="L87" s="1300"/>
      <c r="M87" s="1300"/>
      <c r="N87" s="1300"/>
      <c r="O87" s="1300"/>
      <c r="P87" s="1300"/>
      <c r="Q87" s="1300"/>
      <c r="R87" s="1300"/>
      <c r="S87" s="1300"/>
      <c r="T87" s="1300"/>
      <c r="U87" s="1300"/>
      <c r="V87" s="1300"/>
      <c r="W87" s="1300"/>
      <c r="X87" s="1300"/>
      <c r="Y87" s="1300"/>
      <c r="Z87" s="1300"/>
      <c r="AA87" s="1300"/>
      <c r="AB87" s="1300"/>
      <c r="AC87" s="1300"/>
      <c r="AD87" s="1300"/>
      <c r="AE87" s="1300"/>
      <c r="AF87" s="1300"/>
      <c r="AG87" s="1300"/>
      <c r="AH87" s="1300"/>
      <c r="AI87" s="1300"/>
      <c r="AJ87" s="1300"/>
      <c r="AK87" s="381"/>
      <c r="AL87" s="381"/>
      <c r="AM87" s="381"/>
      <c r="AN87" s="381"/>
      <c r="AO87" s="381"/>
    </row>
    <row r="88" spans="3:41">
      <c r="C88" s="268" t="s">
        <v>538</v>
      </c>
      <c r="E88" s="381"/>
      <c r="F88" s="381"/>
      <c r="G88" s="381"/>
      <c r="H88" s="381"/>
      <c r="I88" s="156"/>
      <c r="J88" s="157"/>
      <c r="K88" s="1306" t="s">
        <v>544</v>
      </c>
      <c r="L88" s="1307" t="s">
        <v>104</v>
      </c>
      <c r="M88" s="1309" t="s">
        <v>545</v>
      </c>
      <c r="N88" s="1309"/>
      <c r="O88" s="1309"/>
      <c r="P88" s="1311"/>
      <c r="Q88" s="1311"/>
      <c r="R88" s="1311"/>
      <c r="S88" s="1311"/>
      <c r="T88" s="1311"/>
      <c r="U88" s="1311"/>
      <c r="V88" s="1311"/>
      <c r="W88" s="1311"/>
      <c r="X88" s="1311"/>
      <c r="Y88" s="1311"/>
      <c r="Z88" s="1312" t="s">
        <v>546</v>
      </c>
      <c r="AA88" s="1313"/>
      <c r="AB88" s="1314"/>
      <c r="AC88" s="1314"/>
      <c r="AD88" s="158" t="s">
        <v>5</v>
      </c>
      <c r="AE88" s="1314"/>
      <c r="AF88" s="1314"/>
      <c r="AG88" s="158" t="s">
        <v>6</v>
      </c>
      <c r="AH88" s="1314"/>
      <c r="AI88" s="1314"/>
      <c r="AJ88" s="159" t="s">
        <v>7</v>
      </c>
      <c r="AK88" s="381"/>
      <c r="AL88" s="381"/>
      <c r="AM88" s="381"/>
      <c r="AN88" s="381"/>
      <c r="AO88" s="381"/>
    </row>
    <row r="89" spans="3:41">
      <c r="C89" s="268" t="s">
        <v>538</v>
      </c>
      <c r="E89" s="381"/>
      <c r="F89" s="381"/>
      <c r="G89" s="381"/>
      <c r="H89" s="381"/>
      <c r="I89" s="156"/>
      <c r="J89" s="157"/>
      <c r="K89" s="1306"/>
      <c r="L89" s="1308"/>
      <c r="M89" s="1310"/>
      <c r="N89" s="1310"/>
      <c r="O89" s="1310"/>
      <c r="P89" s="1329" t="s">
        <v>1234</v>
      </c>
      <c r="Q89" s="1329"/>
      <c r="R89" s="1329"/>
      <c r="S89" s="1329"/>
      <c r="T89" s="1329"/>
      <c r="U89" s="1329"/>
      <c r="V89" s="1329"/>
      <c r="W89" s="1329"/>
      <c r="X89" s="1329"/>
      <c r="Y89" s="1329"/>
      <c r="Z89" s="1330" t="s">
        <v>547</v>
      </c>
      <c r="AA89" s="1331"/>
      <c r="AB89" s="1332"/>
      <c r="AC89" s="1332"/>
      <c r="AD89" s="160" t="s">
        <v>5</v>
      </c>
      <c r="AE89" s="1332"/>
      <c r="AF89" s="1332"/>
      <c r="AG89" s="160" t="s">
        <v>6</v>
      </c>
      <c r="AH89" s="1332"/>
      <c r="AI89" s="1332"/>
      <c r="AJ89" s="161" t="s">
        <v>7</v>
      </c>
      <c r="AK89" s="381"/>
      <c r="AL89" s="381"/>
      <c r="AM89" s="381"/>
      <c r="AN89" s="381"/>
      <c r="AO89" s="381"/>
    </row>
    <row r="90" spans="3:41">
      <c r="C90" s="268" t="s">
        <v>538</v>
      </c>
      <c r="E90" s="381"/>
      <c r="F90" s="381"/>
      <c r="G90" s="381"/>
      <c r="H90" s="381"/>
      <c r="I90" s="156"/>
      <c r="J90" s="157"/>
      <c r="K90" s="1306"/>
      <c r="L90" s="1315" t="s">
        <v>548</v>
      </c>
      <c r="M90" s="1317" t="s">
        <v>549</v>
      </c>
      <c r="N90" s="1317"/>
      <c r="O90" s="1317"/>
      <c r="P90" s="1319"/>
      <c r="Q90" s="1319"/>
      <c r="R90" s="1319"/>
      <c r="S90" s="1319"/>
      <c r="T90" s="1319"/>
      <c r="U90" s="1319"/>
      <c r="V90" s="1319"/>
      <c r="W90" s="1319"/>
      <c r="X90" s="1319"/>
      <c r="Y90" s="1319"/>
      <c r="Z90" s="1320" t="s">
        <v>546</v>
      </c>
      <c r="AA90" s="1321"/>
      <c r="AB90" s="1322"/>
      <c r="AC90" s="1322"/>
      <c r="AD90" s="162" t="s">
        <v>5</v>
      </c>
      <c r="AE90" s="1322"/>
      <c r="AF90" s="1322"/>
      <c r="AG90" s="162" t="s">
        <v>6</v>
      </c>
      <c r="AH90" s="1322"/>
      <c r="AI90" s="1322"/>
      <c r="AJ90" s="163" t="s">
        <v>7</v>
      </c>
      <c r="AK90" s="381"/>
      <c r="AL90" s="381"/>
      <c r="AM90" s="381"/>
      <c r="AN90" s="381"/>
      <c r="AO90" s="381"/>
    </row>
    <row r="91" spans="3:41">
      <c r="C91" s="268" t="s">
        <v>538</v>
      </c>
      <c r="E91" s="381"/>
      <c r="F91" s="381"/>
      <c r="G91" s="381"/>
      <c r="H91" s="381"/>
      <c r="I91" s="156"/>
      <c r="J91" s="157"/>
      <c r="K91" s="1306"/>
      <c r="L91" s="1316"/>
      <c r="M91" s="1318"/>
      <c r="N91" s="1318"/>
      <c r="O91" s="1318"/>
      <c r="P91" s="1323" t="s">
        <v>1234</v>
      </c>
      <c r="Q91" s="1324"/>
      <c r="R91" s="1324"/>
      <c r="S91" s="1324"/>
      <c r="T91" s="1324"/>
      <c r="U91" s="1324"/>
      <c r="V91" s="1324"/>
      <c r="W91" s="1324"/>
      <c r="X91" s="1324"/>
      <c r="Y91" s="1325"/>
      <c r="Z91" s="1326" t="s">
        <v>547</v>
      </c>
      <c r="AA91" s="1327"/>
      <c r="AB91" s="1328"/>
      <c r="AC91" s="1328"/>
      <c r="AD91" s="164" t="s">
        <v>5</v>
      </c>
      <c r="AE91" s="1328"/>
      <c r="AF91" s="1328"/>
      <c r="AG91" s="164" t="s">
        <v>6</v>
      </c>
      <c r="AH91" s="1328"/>
      <c r="AI91" s="1328"/>
      <c r="AJ91" s="165" t="s">
        <v>7</v>
      </c>
      <c r="AK91" s="381"/>
      <c r="AL91" s="381"/>
      <c r="AM91" s="381"/>
      <c r="AN91" s="381"/>
      <c r="AO91" s="381"/>
    </row>
    <row r="92" spans="3:41">
      <c r="C92" s="268" t="s">
        <v>538</v>
      </c>
      <c r="E92" s="381"/>
      <c r="F92" s="381"/>
      <c r="G92" s="381"/>
      <c r="H92" s="381"/>
      <c r="I92" s="156"/>
      <c r="J92" s="157"/>
      <c r="K92" s="1306"/>
      <c r="L92" s="1334" t="s">
        <v>550</v>
      </c>
      <c r="M92" s="1335" t="s">
        <v>517</v>
      </c>
      <c r="N92" s="1335"/>
      <c r="O92" s="1335"/>
      <c r="P92" s="1336"/>
      <c r="Q92" s="1336"/>
      <c r="R92" s="1336"/>
      <c r="S92" s="1336"/>
      <c r="T92" s="1336"/>
      <c r="U92" s="1336"/>
      <c r="V92" s="1336"/>
      <c r="W92" s="1336"/>
      <c r="X92" s="1336"/>
      <c r="Y92" s="1336"/>
      <c r="Z92" s="1337" t="s">
        <v>546</v>
      </c>
      <c r="AA92" s="1338"/>
      <c r="AB92" s="1333"/>
      <c r="AC92" s="1333"/>
      <c r="AD92" s="166" t="s">
        <v>5</v>
      </c>
      <c r="AE92" s="1333"/>
      <c r="AF92" s="1333"/>
      <c r="AG92" s="166" t="s">
        <v>6</v>
      </c>
      <c r="AH92" s="1333"/>
      <c r="AI92" s="1333"/>
      <c r="AJ92" s="167" t="s">
        <v>7</v>
      </c>
      <c r="AK92" s="381"/>
      <c r="AL92" s="381"/>
      <c r="AM92" s="381"/>
      <c r="AN92" s="381"/>
      <c r="AO92" s="381"/>
    </row>
    <row r="93" spans="3:41">
      <c r="C93" s="268" t="s">
        <v>538</v>
      </c>
      <c r="E93" s="381"/>
      <c r="F93" s="381"/>
      <c r="G93" s="381"/>
      <c r="H93" s="381"/>
      <c r="I93" s="156"/>
      <c r="J93" s="157"/>
      <c r="K93" s="1306"/>
      <c r="L93" s="1308"/>
      <c r="M93" s="1310"/>
      <c r="N93" s="1310"/>
      <c r="O93" s="1310"/>
      <c r="P93" s="1323" t="s">
        <v>1234</v>
      </c>
      <c r="Q93" s="1324"/>
      <c r="R93" s="1324"/>
      <c r="S93" s="1324"/>
      <c r="T93" s="1324"/>
      <c r="U93" s="1324"/>
      <c r="V93" s="1324"/>
      <c r="W93" s="1324"/>
      <c r="X93" s="1324"/>
      <c r="Y93" s="1325"/>
      <c r="Z93" s="1330" t="s">
        <v>547</v>
      </c>
      <c r="AA93" s="1331"/>
      <c r="AB93" s="1332"/>
      <c r="AC93" s="1332"/>
      <c r="AD93" s="160" t="s">
        <v>5</v>
      </c>
      <c r="AE93" s="1332"/>
      <c r="AF93" s="1332"/>
      <c r="AG93" s="160" t="s">
        <v>6</v>
      </c>
      <c r="AH93" s="1332"/>
      <c r="AI93" s="1332"/>
      <c r="AJ93" s="161" t="s">
        <v>7</v>
      </c>
      <c r="AK93" s="381"/>
      <c r="AL93" s="381"/>
      <c r="AM93" s="381"/>
      <c r="AN93" s="381"/>
      <c r="AO93" s="381"/>
    </row>
    <row r="94" spans="3:41">
      <c r="C94" s="268" t="s">
        <v>538</v>
      </c>
      <c r="E94" s="381"/>
      <c r="F94" s="381"/>
      <c r="G94" s="381"/>
      <c r="H94" s="381"/>
      <c r="I94" s="156"/>
      <c r="J94" s="157"/>
      <c r="K94" s="1306"/>
      <c r="L94" s="1315" t="s">
        <v>551</v>
      </c>
      <c r="M94" s="1317" t="s">
        <v>517</v>
      </c>
      <c r="N94" s="1317"/>
      <c r="O94" s="1317"/>
      <c r="P94" s="1319"/>
      <c r="Q94" s="1319"/>
      <c r="R94" s="1319"/>
      <c r="S94" s="1319"/>
      <c r="T94" s="1319"/>
      <c r="U94" s="1319"/>
      <c r="V94" s="1319"/>
      <c r="W94" s="1319"/>
      <c r="X94" s="1319"/>
      <c r="Y94" s="1319"/>
      <c r="Z94" s="1320" t="s">
        <v>546</v>
      </c>
      <c r="AA94" s="1321"/>
      <c r="AB94" s="1322"/>
      <c r="AC94" s="1322"/>
      <c r="AD94" s="162" t="s">
        <v>5</v>
      </c>
      <c r="AE94" s="1322"/>
      <c r="AF94" s="1322"/>
      <c r="AG94" s="162" t="s">
        <v>6</v>
      </c>
      <c r="AH94" s="1322"/>
      <c r="AI94" s="1322"/>
      <c r="AJ94" s="163" t="s">
        <v>7</v>
      </c>
      <c r="AK94" s="381"/>
      <c r="AL94" s="381"/>
      <c r="AM94" s="381"/>
      <c r="AN94" s="381"/>
      <c r="AO94" s="381"/>
    </row>
    <row r="95" spans="3:41">
      <c r="C95" s="268" t="s">
        <v>538</v>
      </c>
      <c r="E95" s="381"/>
      <c r="F95" s="381"/>
      <c r="G95" s="381"/>
      <c r="H95" s="381"/>
      <c r="I95" s="156"/>
      <c r="J95" s="157"/>
      <c r="K95" s="1306"/>
      <c r="L95" s="1316"/>
      <c r="M95" s="1318"/>
      <c r="N95" s="1318"/>
      <c r="O95" s="1318"/>
      <c r="P95" s="1323" t="s">
        <v>1234</v>
      </c>
      <c r="Q95" s="1324"/>
      <c r="R95" s="1324"/>
      <c r="S95" s="1324"/>
      <c r="T95" s="1324"/>
      <c r="U95" s="1324"/>
      <c r="V95" s="1324"/>
      <c r="W95" s="1324"/>
      <c r="X95" s="1324"/>
      <c r="Y95" s="1325"/>
      <c r="Z95" s="1326" t="s">
        <v>547</v>
      </c>
      <c r="AA95" s="1327"/>
      <c r="AB95" s="1328"/>
      <c r="AC95" s="1328"/>
      <c r="AD95" s="164" t="s">
        <v>5</v>
      </c>
      <c r="AE95" s="1328"/>
      <c r="AF95" s="1328"/>
      <c r="AG95" s="164" t="s">
        <v>6</v>
      </c>
      <c r="AH95" s="1328"/>
      <c r="AI95" s="1328"/>
      <c r="AJ95" s="165" t="s">
        <v>7</v>
      </c>
      <c r="AK95" s="381"/>
      <c r="AL95" s="381"/>
      <c r="AM95" s="381"/>
      <c r="AN95" s="381"/>
      <c r="AO95" s="381"/>
    </row>
    <row r="96" spans="3:41">
      <c r="C96" s="268" t="s">
        <v>538</v>
      </c>
      <c r="E96" s="381"/>
      <c r="F96" s="381"/>
      <c r="G96" s="381"/>
      <c r="H96" s="381"/>
      <c r="I96" s="156"/>
      <c r="J96" s="157"/>
      <c r="K96" s="1306"/>
      <c r="L96" s="1334" t="s">
        <v>552</v>
      </c>
      <c r="M96" s="1335" t="s">
        <v>517</v>
      </c>
      <c r="N96" s="1335"/>
      <c r="O96" s="1335"/>
      <c r="P96" s="1336"/>
      <c r="Q96" s="1336"/>
      <c r="R96" s="1336"/>
      <c r="S96" s="1336"/>
      <c r="T96" s="1336"/>
      <c r="U96" s="1336"/>
      <c r="V96" s="1336"/>
      <c r="W96" s="1336"/>
      <c r="X96" s="1336"/>
      <c r="Y96" s="1336"/>
      <c r="Z96" s="1337" t="s">
        <v>546</v>
      </c>
      <c r="AA96" s="1338"/>
      <c r="AB96" s="1333"/>
      <c r="AC96" s="1333"/>
      <c r="AD96" s="166" t="s">
        <v>5</v>
      </c>
      <c r="AE96" s="1333"/>
      <c r="AF96" s="1333"/>
      <c r="AG96" s="166" t="s">
        <v>6</v>
      </c>
      <c r="AH96" s="1333"/>
      <c r="AI96" s="1333"/>
      <c r="AJ96" s="167" t="s">
        <v>7</v>
      </c>
      <c r="AK96" s="381"/>
      <c r="AL96" s="381"/>
      <c r="AM96" s="381"/>
      <c r="AN96" s="381"/>
      <c r="AO96" s="381"/>
    </row>
    <row r="97" spans="3:41">
      <c r="C97" s="268" t="s">
        <v>538</v>
      </c>
      <c r="E97" s="381"/>
      <c r="F97" s="381"/>
      <c r="G97" s="381"/>
      <c r="H97" s="381"/>
      <c r="I97" s="168"/>
      <c r="J97" s="169"/>
      <c r="K97" s="1306"/>
      <c r="L97" s="1345"/>
      <c r="M97" s="1346"/>
      <c r="N97" s="1346"/>
      <c r="O97" s="1346"/>
      <c r="P97" s="1339" t="s">
        <v>1234</v>
      </c>
      <c r="Q97" s="1340"/>
      <c r="R97" s="1340"/>
      <c r="S97" s="1340"/>
      <c r="T97" s="1340"/>
      <c r="U97" s="1340"/>
      <c r="V97" s="1340"/>
      <c r="W97" s="1340"/>
      <c r="X97" s="1340"/>
      <c r="Y97" s="1341"/>
      <c r="Z97" s="1342" t="s">
        <v>547</v>
      </c>
      <c r="AA97" s="1343"/>
      <c r="AB97" s="1344"/>
      <c r="AC97" s="1344"/>
      <c r="AD97" s="170" t="s">
        <v>5</v>
      </c>
      <c r="AE97" s="1344"/>
      <c r="AF97" s="1344"/>
      <c r="AG97" s="170" t="s">
        <v>6</v>
      </c>
      <c r="AH97" s="1344"/>
      <c r="AI97" s="1344"/>
      <c r="AJ97" s="171" t="s">
        <v>7</v>
      </c>
      <c r="AK97" s="381"/>
      <c r="AL97" s="381"/>
      <c r="AM97" s="381"/>
      <c r="AN97" s="381"/>
      <c r="AO97" s="381"/>
    </row>
    <row r="98" spans="3:41">
      <c r="C98" s="268" t="s">
        <v>538</v>
      </c>
      <c r="E98" s="277"/>
      <c r="F98" s="277"/>
      <c r="G98" s="277"/>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7"/>
      <c r="AI98" s="277"/>
      <c r="AJ98" s="277"/>
      <c r="AK98" s="277"/>
      <c r="AL98" s="277"/>
      <c r="AM98" s="277"/>
      <c r="AN98" s="277"/>
      <c r="AO98" s="277"/>
    </row>
    <row r="99" spans="3:41" ht="14.25" hidden="1" thickBot="1">
      <c r="C99" s="307" t="str">
        <f>IF(①入力票!C10="単体","－","○")</f>
        <v>－</v>
      </c>
      <c r="E99" s="381"/>
      <c r="F99" s="381"/>
      <c r="G99" s="381"/>
      <c r="H99" s="381"/>
      <c r="I99" s="155" t="s">
        <v>553</v>
      </c>
      <c r="J99" s="1298" t="s">
        <v>543</v>
      </c>
      <c r="K99" s="1299"/>
      <c r="L99" s="1300"/>
      <c r="M99" s="1300"/>
      <c r="N99" s="1300"/>
      <c r="O99" s="1300"/>
      <c r="P99" s="1300"/>
      <c r="Q99" s="1300"/>
      <c r="R99" s="1300"/>
      <c r="S99" s="1300"/>
      <c r="T99" s="1300"/>
      <c r="U99" s="1300"/>
      <c r="V99" s="1300"/>
      <c r="W99" s="1300"/>
      <c r="X99" s="1300"/>
      <c r="Y99" s="1300"/>
      <c r="Z99" s="1300"/>
      <c r="AA99" s="1300"/>
      <c r="AB99" s="1300"/>
      <c r="AC99" s="1300"/>
      <c r="AD99" s="1300"/>
      <c r="AE99" s="1300"/>
      <c r="AF99" s="1300"/>
      <c r="AG99" s="1300"/>
      <c r="AH99" s="1300"/>
      <c r="AI99" s="1300"/>
      <c r="AJ99" s="1300"/>
      <c r="AK99" s="381"/>
      <c r="AL99" s="381"/>
      <c r="AM99" s="381"/>
      <c r="AN99" s="381"/>
      <c r="AO99" s="381"/>
    </row>
    <row r="100" spans="3:41" hidden="1">
      <c r="C100" s="268" t="str">
        <f t="shared" ref="C100:C110" si="3">C$99</f>
        <v>－</v>
      </c>
      <c r="E100" s="381"/>
      <c r="F100" s="381"/>
      <c r="G100" s="381"/>
      <c r="H100" s="381"/>
      <c r="I100" s="156"/>
      <c r="J100" s="157"/>
      <c r="K100" s="1306" t="s">
        <v>544</v>
      </c>
      <c r="L100" s="1307" t="s">
        <v>554</v>
      </c>
      <c r="M100" s="1309" t="s">
        <v>545</v>
      </c>
      <c r="N100" s="1309"/>
      <c r="O100" s="1309"/>
      <c r="P100" s="1311"/>
      <c r="Q100" s="1311"/>
      <c r="R100" s="1311"/>
      <c r="S100" s="1311"/>
      <c r="T100" s="1311"/>
      <c r="U100" s="1311"/>
      <c r="V100" s="1311"/>
      <c r="W100" s="1311"/>
      <c r="X100" s="1311"/>
      <c r="Y100" s="1311"/>
      <c r="Z100" s="1312" t="s">
        <v>546</v>
      </c>
      <c r="AA100" s="1313"/>
      <c r="AB100" s="1314"/>
      <c r="AC100" s="1314"/>
      <c r="AD100" s="158" t="s">
        <v>5</v>
      </c>
      <c r="AE100" s="1314"/>
      <c r="AF100" s="1314"/>
      <c r="AG100" s="158" t="s">
        <v>6</v>
      </c>
      <c r="AH100" s="1314"/>
      <c r="AI100" s="1314"/>
      <c r="AJ100" s="159" t="s">
        <v>7</v>
      </c>
      <c r="AK100" s="381"/>
      <c r="AL100" s="381"/>
      <c r="AM100" s="381"/>
      <c r="AN100" s="381"/>
      <c r="AO100" s="381"/>
    </row>
    <row r="101" spans="3:41" hidden="1">
      <c r="C101" s="268" t="str">
        <f t="shared" si="3"/>
        <v>－</v>
      </c>
      <c r="E101" s="381"/>
      <c r="F101" s="381"/>
      <c r="G101" s="381"/>
      <c r="H101" s="381"/>
      <c r="I101" s="156"/>
      <c r="J101" s="157"/>
      <c r="K101" s="1306"/>
      <c r="L101" s="1308"/>
      <c r="M101" s="1310"/>
      <c r="N101" s="1310"/>
      <c r="O101" s="1310"/>
      <c r="P101" s="1323" t="s">
        <v>1234</v>
      </c>
      <c r="Q101" s="1324"/>
      <c r="R101" s="1324"/>
      <c r="S101" s="1324"/>
      <c r="T101" s="1324"/>
      <c r="U101" s="1324"/>
      <c r="V101" s="1324"/>
      <c r="W101" s="1324"/>
      <c r="X101" s="1324"/>
      <c r="Y101" s="1325"/>
      <c r="Z101" s="1330" t="s">
        <v>547</v>
      </c>
      <c r="AA101" s="1331"/>
      <c r="AB101" s="1332"/>
      <c r="AC101" s="1332"/>
      <c r="AD101" s="160" t="s">
        <v>5</v>
      </c>
      <c r="AE101" s="1332"/>
      <c r="AF101" s="1332"/>
      <c r="AG101" s="160" t="s">
        <v>6</v>
      </c>
      <c r="AH101" s="1332"/>
      <c r="AI101" s="1332"/>
      <c r="AJ101" s="161" t="s">
        <v>7</v>
      </c>
      <c r="AK101" s="381"/>
      <c r="AL101" s="381"/>
      <c r="AM101" s="381"/>
      <c r="AN101" s="381"/>
      <c r="AO101" s="381"/>
    </row>
    <row r="102" spans="3:41" hidden="1">
      <c r="C102" s="268" t="str">
        <f t="shared" si="3"/>
        <v>－</v>
      </c>
      <c r="E102" s="381"/>
      <c r="F102" s="381"/>
      <c r="G102" s="381"/>
      <c r="H102" s="381"/>
      <c r="I102" s="156"/>
      <c r="J102" s="157"/>
      <c r="K102" s="1306"/>
      <c r="L102" s="1315" t="s">
        <v>553</v>
      </c>
      <c r="M102" s="1317" t="s">
        <v>549</v>
      </c>
      <c r="N102" s="1317"/>
      <c r="O102" s="1317"/>
      <c r="P102" s="1319"/>
      <c r="Q102" s="1319"/>
      <c r="R102" s="1319"/>
      <c r="S102" s="1319"/>
      <c r="T102" s="1319"/>
      <c r="U102" s="1319"/>
      <c r="V102" s="1319"/>
      <c r="W102" s="1319"/>
      <c r="X102" s="1319"/>
      <c r="Y102" s="1319"/>
      <c r="Z102" s="1320" t="s">
        <v>546</v>
      </c>
      <c r="AA102" s="1321"/>
      <c r="AB102" s="1322"/>
      <c r="AC102" s="1322"/>
      <c r="AD102" s="162" t="s">
        <v>5</v>
      </c>
      <c r="AE102" s="1322"/>
      <c r="AF102" s="1322"/>
      <c r="AG102" s="162" t="s">
        <v>6</v>
      </c>
      <c r="AH102" s="1322"/>
      <c r="AI102" s="1322"/>
      <c r="AJ102" s="163" t="s">
        <v>7</v>
      </c>
      <c r="AK102" s="381"/>
      <c r="AL102" s="381"/>
      <c r="AM102" s="381"/>
      <c r="AN102" s="381"/>
      <c r="AO102" s="381"/>
    </row>
    <row r="103" spans="3:41" hidden="1">
      <c r="C103" s="268" t="str">
        <f t="shared" si="3"/>
        <v>－</v>
      </c>
      <c r="E103" s="381"/>
      <c r="F103" s="381"/>
      <c r="G103" s="381"/>
      <c r="H103" s="381"/>
      <c r="I103" s="156"/>
      <c r="J103" s="157"/>
      <c r="K103" s="1306"/>
      <c r="L103" s="1316"/>
      <c r="M103" s="1318"/>
      <c r="N103" s="1318"/>
      <c r="O103" s="1318"/>
      <c r="P103" s="1323" t="s">
        <v>1234</v>
      </c>
      <c r="Q103" s="1324"/>
      <c r="R103" s="1324"/>
      <c r="S103" s="1324"/>
      <c r="T103" s="1324"/>
      <c r="U103" s="1324"/>
      <c r="V103" s="1324"/>
      <c r="W103" s="1324"/>
      <c r="X103" s="1324"/>
      <c r="Y103" s="1325"/>
      <c r="Z103" s="1326" t="s">
        <v>547</v>
      </c>
      <c r="AA103" s="1327"/>
      <c r="AB103" s="1328"/>
      <c r="AC103" s="1328"/>
      <c r="AD103" s="164" t="s">
        <v>5</v>
      </c>
      <c r="AE103" s="1328"/>
      <c r="AF103" s="1328"/>
      <c r="AG103" s="164" t="s">
        <v>6</v>
      </c>
      <c r="AH103" s="1328"/>
      <c r="AI103" s="1328"/>
      <c r="AJ103" s="165" t="s">
        <v>7</v>
      </c>
      <c r="AK103" s="381"/>
      <c r="AL103" s="381"/>
      <c r="AM103" s="381"/>
      <c r="AN103" s="381"/>
      <c r="AO103" s="381"/>
    </row>
    <row r="104" spans="3:41" hidden="1">
      <c r="C104" s="268" t="str">
        <f t="shared" si="3"/>
        <v>－</v>
      </c>
      <c r="E104" s="381"/>
      <c r="F104" s="381"/>
      <c r="G104" s="381"/>
      <c r="H104" s="381"/>
      <c r="I104" s="156"/>
      <c r="J104" s="157"/>
      <c r="K104" s="1306"/>
      <c r="L104" s="1334" t="s">
        <v>555</v>
      </c>
      <c r="M104" s="1335" t="s">
        <v>517</v>
      </c>
      <c r="N104" s="1335"/>
      <c r="O104" s="1335"/>
      <c r="P104" s="1336"/>
      <c r="Q104" s="1336"/>
      <c r="R104" s="1336"/>
      <c r="S104" s="1336"/>
      <c r="T104" s="1336"/>
      <c r="U104" s="1336"/>
      <c r="V104" s="1336"/>
      <c r="W104" s="1336"/>
      <c r="X104" s="1336"/>
      <c r="Y104" s="1336"/>
      <c r="Z104" s="1337" t="s">
        <v>546</v>
      </c>
      <c r="AA104" s="1338"/>
      <c r="AB104" s="1333"/>
      <c r="AC104" s="1333"/>
      <c r="AD104" s="166" t="s">
        <v>5</v>
      </c>
      <c r="AE104" s="1333"/>
      <c r="AF104" s="1333"/>
      <c r="AG104" s="166" t="s">
        <v>6</v>
      </c>
      <c r="AH104" s="1333"/>
      <c r="AI104" s="1333"/>
      <c r="AJ104" s="167" t="s">
        <v>7</v>
      </c>
      <c r="AK104" s="381"/>
      <c r="AL104" s="381"/>
      <c r="AM104" s="381"/>
      <c r="AN104" s="381"/>
      <c r="AO104" s="381"/>
    </row>
    <row r="105" spans="3:41" hidden="1">
      <c r="C105" s="268" t="str">
        <f t="shared" si="3"/>
        <v>－</v>
      </c>
      <c r="E105" s="381"/>
      <c r="F105" s="381"/>
      <c r="G105" s="381"/>
      <c r="H105" s="381"/>
      <c r="I105" s="156"/>
      <c r="J105" s="157"/>
      <c r="K105" s="1306"/>
      <c r="L105" s="1308"/>
      <c r="M105" s="1310"/>
      <c r="N105" s="1310"/>
      <c r="O105" s="1310"/>
      <c r="P105" s="1323" t="s">
        <v>1234</v>
      </c>
      <c r="Q105" s="1324"/>
      <c r="R105" s="1324"/>
      <c r="S105" s="1324"/>
      <c r="T105" s="1324"/>
      <c r="U105" s="1324"/>
      <c r="V105" s="1324"/>
      <c r="W105" s="1324"/>
      <c r="X105" s="1324"/>
      <c r="Y105" s="1325"/>
      <c r="Z105" s="1330" t="s">
        <v>547</v>
      </c>
      <c r="AA105" s="1331"/>
      <c r="AB105" s="1332"/>
      <c r="AC105" s="1332"/>
      <c r="AD105" s="160" t="s">
        <v>5</v>
      </c>
      <c r="AE105" s="1332"/>
      <c r="AF105" s="1332"/>
      <c r="AG105" s="160" t="s">
        <v>6</v>
      </c>
      <c r="AH105" s="1332"/>
      <c r="AI105" s="1332"/>
      <c r="AJ105" s="161" t="s">
        <v>7</v>
      </c>
      <c r="AK105" s="381"/>
      <c r="AL105" s="381"/>
      <c r="AM105" s="381"/>
      <c r="AN105" s="381"/>
      <c r="AO105" s="381"/>
    </row>
    <row r="106" spans="3:41" hidden="1">
      <c r="C106" s="268" t="str">
        <f t="shared" si="3"/>
        <v>－</v>
      </c>
      <c r="E106" s="381"/>
      <c r="F106" s="381"/>
      <c r="G106" s="381"/>
      <c r="H106" s="381"/>
      <c r="I106" s="156"/>
      <c r="J106" s="157"/>
      <c r="K106" s="1306"/>
      <c r="L106" s="1315" t="s">
        <v>551</v>
      </c>
      <c r="M106" s="1317" t="s">
        <v>517</v>
      </c>
      <c r="N106" s="1317"/>
      <c r="O106" s="1317"/>
      <c r="P106" s="1319"/>
      <c r="Q106" s="1319"/>
      <c r="R106" s="1319"/>
      <c r="S106" s="1319"/>
      <c r="T106" s="1319"/>
      <c r="U106" s="1319"/>
      <c r="V106" s="1319"/>
      <c r="W106" s="1319"/>
      <c r="X106" s="1319"/>
      <c r="Y106" s="1319"/>
      <c r="Z106" s="1320" t="s">
        <v>546</v>
      </c>
      <c r="AA106" s="1321"/>
      <c r="AB106" s="1322"/>
      <c r="AC106" s="1322"/>
      <c r="AD106" s="162" t="s">
        <v>5</v>
      </c>
      <c r="AE106" s="1322"/>
      <c r="AF106" s="1322"/>
      <c r="AG106" s="162" t="s">
        <v>6</v>
      </c>
      <c r="AH106" s="1322"/>
      <c r="AI106" s="1322"/>
      <c r="AJ106" s="163" t="s">
        <v>7</v>
      </c>
      <c r="AK106" s="381"/>
      <c r="AL106" s="381"/>
      <c r="AM106" s="381"/>
      <c r="AN106" s="381"/>
      <c r="AO106" s="381"/>
    </row>
    <row r="107" spans="3:41" hidden="1">
      <c r="C107" s="268" t="str">
        <f t="shared" si="3"/>
        <v>－</v>
      </c>
      <c r="E107" s="381"/>
      <c r="F107" s="381"/>
      <c r="G107" s="381"/>
      <c r="H107" s="381"/>
      <c r="I107" s="156"/>
      <c r="J107" s="157"/>
      <c r="K107" s="1306"/>
      <c r="L107" s="1316"/>
      <c r="M107" s="1318"/>
      <c r="N107" s="1318"/>
      <c r="O107" s="1318"/>
      <c r="P107" s="1323" t="s">
        <v>1234</v>
      </c>
      <c r="Q107" s="1324"/>
      <c r="R107" s="1324"/>
      <c r="S107" s="1324"/>
      <c r="T107" s="1324"/>
      <c r="U107" s="1324"/>
      <c r="V107" s="1324"/>
      <c r="W107" s="1324"/>
      <c r="X107" s="1324"/>
      <c r="Y107" s="1325"/>
      <c r="Z107" s="1326" t="s">
        <v>547</v>
      </c>
      <c r="AA107" s="1327"/>
      <c r="AB107" s="1328"/>
      <c r="AC107" s="1328"/>
      <c r="AD107" s="164" t="s">
        <v>5</v>
      </c>
      <c r="AE107" s="1328"/>
      <c r="AF107" s="1328"/>
      <c r="AG107" s="164" t="s">
        <v>6</v>
      </c>
      <c r="AH107" s="1328"/>
      <c r="AI107" s="1328"/>
      <c r="AJ107" s="165" t="s">
        <v>7</v>
      </c>
      <c r="AK107" s="381"/>
      <c r="AL107" s="381"/>
      <c r="AM107" s="381"/>
      <c r="AN107" s="381"/>
      <c r="AO107" s="381"/>
    </row>
    <row r="108" spans="3:41" hidden="1">
      <c r="C108" s="268" t="str">
        <f t="shared" si="3"/>
        <v>－</v>
      </c>
      <c r="E108" s="381"/>
      <c r="F108" s="381"/>
      <c r="G108" s="381"/>
      <c r="H108" s="381"/>
      <c r="I108" s="156"/>
      <c r="J108" s="157"/>
      <c r="K108" s="1306"/>
      <c r="L108" s="1334" t="s">
        <v>552</v>
      </c>
      <c r="M108" s="1335" t="s">
        <v>517</v>
      </c>
      <c r="N108" s="1335"/>
      <c r="O108" s="1335"/>
      <c r="P108" s="1336"/>
      <c r="Q108" s="1336"/>
      <c r="R108" s="1336"/>
      <c r="S108" s="1336"/>
      <c r="T108" s="1336"/>
      <c r="U108" s="1336"/>
      <c r="V108" s="1336"/>
      <c r="W108" s="1336"/>
      <c r="X108" s="1336"/>
      <c r="Y108" s="1336"/>
      <c r="Z108" s="1337" t="s">
        <v>546</v>
      </c>
      <c r="AA108" s="1338"/>
      <c r="AB108" s="1333"/>
      <c r="AC108" s="1333"/>
      <c r="AD108" s="166" t="s">
        <v>5</v>
      </c>
      <c r="AE108" s="1333"/>
      <c r="AF108" s="1333"/>
      <c r="AG108" s="166" t="s">
        <v>6</v>
      </c>
      <c r="AH108" s="1333"/>
      <c r="AI108" s="1333"/>
      <c r="AJ108" s="167" t="s">
        <v>7</v>
      </c>
      <c r="AK108" s="381"/>
      <c r="AL108" s="381"/>
      <c r="AM108" s="381"/>
      <c r="AN108" s="381"/>
      <c r="AO108" s="381"/>
    </row>
    <row r="109" spans="3:41" hidden="1">
      <c r="C109" s="268" t="str">
        <f t="shared" si="3"/>
        <v>－</v>
      </c>
      <c r="E109" s="381"/>
      <c r="F109" s="381"/>
      <c r="G109" s="381"/>
      <c r="H109" s="381"/>
      <c r="I109" s="168"/>
      <c r="J109" s="169"/>
      <c r="K109" s="1306"/>
      <c r="L109" s="1345"/>
      <c r="M109" s="1346"/>
      <c r="N109" s="1346"/>
      <c r="O109" s="1346"/>
      <c r="P109" s="1339" t="s">
        <v>1234</v>
      </c>
      <c r="Q109" s="1340"/>
      <c r="R109" s="1340"/>
      <c r="S109" s="1340"/>
      <c r="T109" s="1340"/>
      <c r="U109" s="1340"/>
      <c r="V109" s="1340"/>
      <c r="W109" s="1340"/>
      <c r="X109" s="1340"/>
      <c r="Y109" s="1341"/>
      <c r="Z109" s="1342" t="s">
        <v>547</v>
      </c>
      <c r="AA109" s="1343"/>
      <c r="AB109" s="1344"/>
      <c r="AC109" s="1344"/>
      <c r="AD109" s="170" t="s">
        <v>5</v>
      </c>
      <c r="AE109" s="1344"/>
      <c r="AF109" s="1344"/>
      <c r="AG109" s="170" t="s">
        <v>6</v>
      </c>
      <c r="AH109" s="1344"/>
      <c r="AI109" s="1344"/>
      <c r="AJ109" s="171" t="s">
        <v>7</v>
      </c>
      <c r="AK109" s="381"/>
      <c r="AL109" s="381"/>
      <c r="AM109" s="381"/>
      <c r="AN109" s="381"/>
      <c r="AO109" s="381"/>
    </row>
    <row r="110" spans="3:41" hidden="1">
      <c r="C110" s="268" t="str">
        <f t="shared" si="3"/>
        <v>－</v>
      </c>
      <c r="E110" s="277"/>
      <c r="F110" s="277"/>
      <c r="G110" s="277"/>
      <c r="H110" s="277"/>
      <c r="I110" s="277"/>
      <c r="J110" s="277"/>
      <c r="K110" s="277"/>
      <c r="L110" s="277"/>
      <c r="M110" s="277"/>
      <c r="N110" s="277"/>
      <c r="O110" s="277"/>
      <c r="P110" s="277"/>
      <c r="Q110" s="277"/>
      <c r="R110" s="277"/>
      <c r="S110" s="277"/>
      <c r="T110" s="277"/>
      <c r="U110" s="277"/>
      <c r="V110" s="277"/>
      <c r="W110" s="277"/>
      <c r="X110" s="277"/>
      <c r="Y110" s="277"/>
      <c r="Z110" s="277"/>
      <c r="AA110" s="277"/>
      <c r="AB110" s="277"/>
      <c r="AC110" s="277"/>
      <c r="AD110" s="277"/>
      <c r="AE110" s="277"/>
      <c r="AF110" s="277"/>
      <c r="AG110" s="277"/>
      <c r="AH110" s="277"/>
      <c r="AI110" s="277"/>
      <c r="AJ110" s="277"/>
      <c r="AK110" s="277"/>
      <c r="AL110" s="277"/>
      <c r="AM110" s="277"/>
      <c r="AN110" s="277"/>
      <c r="AO110" s="277"/>
    </row>
    <row r="111" spans="3:41" ht="14.25" hidden="1" customHeight="1" thickBot="1">
      <c r="C111" s="307" t="str">
        <f>IF(OR(①入力票!C10="単体",①入力票!C10="単体または２社ＪＶ",①入力票!C10="２社ＪＶ"),"－","○")</f>
        <v>－</v>
      </c>
      <c r="E111" s="381"/>
      <c r="F111" s="381"/>
      <c r="G111" s="381"/>
      <c r="H111" s="381"/>
      <c r="I111" s="155" t="s">
        <v>555</v>
      </c>
      <c r="J111" s="1298" t="s">
        <v>543</v>
      </c>
      <c r="K111" s="1299"/>
      <c r="L111" s="1300"/>
      <c r="M111" s="1300"/>
      <c r="N111" s="1300"/>
      <c r="O111" s="1300"/>
      <c r="P111" s="1300"/>
      <c r="Q111" s="1300"/>
      <c r="R111" s="1300"/>
      <c r="S111" s="1300"/>
      <c r="T111" s="1300"/>
      <c r="U111" s="1300"/>
      <c r="V111" s="1300"/>
      <c r="W111" s="1300"/>
      <c r="X111" s="1300"/>
      <c r="Y111" s="1300"/>
      <c r="Z111" s="1300"/>
      <c r="AA111" s="1300"/>
      <c r="AB111" s="1300"/>
      <c r="AC111" s="1300"/>
      <c r="AD111" s="1300"/>
      <c r="AE111" s="1300"/>
      <c r="AF111" s="1300"/>
      <c r="AG111" s="1300"/>
      <c r="AH111" s="1300"/>
      <c r="AI111" s="1300"/>
      <c r="AJ111" s="1300"/>
      <c r="AK111" s="381"/>
      <c r="AL111" s="381"/>
      <c r="AM111" s="381"/>
      <c r="AN111" s="381"/>
      <c r="AO111" s="381"/>
    </row>
    <row r="112" spans="3:41" ht="13.5" hidden="1" customHeight="1">
      <c r="C112" s="268" t="str">
        <f>C$111</f>
        <v>－</v>
      </c>
      <c r="E112" s="381"/>
      <c r="F112" s="381"/>
      <c r="G112" s="381"/>
      <c r="H112" s="381"/>
      <c r="I112" s="156"/>
      <c r="J112" s="157"/>
      <c r="K112" s="1306" t="s">
        <v>544</v>
      </c>
      <c r="L112" s="1307" t="s">
        <v>554</v>
      </c>
      <c r="M112" s="1309" t="s">
        <v>545</v>
      </c>
      <c r="N112" s="1309"/>
      <c r="O112" s="1309"/>
      <c r="P112" s="1311"/>
      <c r="Q112" s="1311"/>
      <c r="R112" s="1311"/>
      <c r="S112" s="1311"/>
      <c r="T112" s="1311"/>
      <c r="U112" s="1311"/>
      <c r="V112" s="1311"/>
      <c r="W112" s="1311"/>
      <c r="X112" s="1311"/>
      <c r="Y112" s="1311"/>
      <c r="Z112" s="1312" t="s">
        <v>546</v>
      </c>
      <c r="AA112" s="1313"/>
      <c r="AB112" s="1314"/>
      <c r="AC112" s="1314"/>
      <c r="AD112" s="158" t="s">
        <v>5</v>
      </c>
      <c r="AE112" s="1314"/>
      <c r="AF112" s="1314"/>
      <c r="AG112" s="158" t="s">
        <v>6</v>
      </c>
      <c r="AH112" s="1314"/>
      <c r="AI112" s="1314"/>
      <c r="AJ112" s="159" t="s">
        <v>7</v>
      </c>
      <c r="AK112" s="381"/>
      <c r="AL112" s="381"/>
      <c r="AM112" s="381"/>
      <c r="AN112" s="381"/>
      <c r="AO112" s="381"/>
    </row>
    <row r="113" spans="3:41" ht="13.5" hidden="1" customHeight="1">
      <c r="C113" s="268" t="str">
        <f t="shared" ref="C113:C122" si="4">C$111</f>
        <v>－</v>
      </c>
      <c r="E113" s="381"/>
      <c r="F113" s="381"/>
      <c r="G113" s="381"/>
      <c r="H113" s="381"/>
      <c r="I113" s="156"/>
      <c r="J113" s="157"/>
      <c r="K113" s="1306"/>
      <c r="L113" s="1308"/>
      <c r="M113" s="1310"/>
      <c r="N113" s="1310"/>
      <c r="O113" s="1310"/>
      <c r="P113" s="1323" t="s">
        <v>1234</v>
      </c>
      <c r="Q113" s="1324"/>
      <c r="R113" s="1324"/>
      <c r="S113" s="1324"/>
      <c r="T113" s="1324"/>
      <c r="U113" s="1324"/>
      <c r="V113" s="1324"/>
      <c r="W113" s="1324"/>
      <c r="X113" s="1324"/>
      <c r="Y113" s="1325"/>
      <c r="Z113" s="1330" t="s">
        <v>547</v>
      </c>
      <c r="AA113" s="1331"/>
      <c r="AB113" s="1332"/>
      <c r="AC113" s="1332"/>
      <c r="AD113" s="160" t="s">
        <v>5</v>
      </c>
      <c r="AE113" s="1332"/>
      <c r="AF113" s="1332"/>
      <c r="AG113" s="160" t="s">
        <v>6</v>
      </c>
      <c r="AH113" s="1332"/>
      <c r="AI113" s="1332"/>
      <c r="AJ113" s="161" t="s">
        <v>7</v>
      </c>
      <c r="AK113" s="381"/>
      <c r="AL113" s="381"/>
      <c r="AM113" s="381"/>
      <c r="AN113" s="381"/>
      <c r="AO113" s="381"/>
    </row>
    <row r="114" spans="3:41" ht="13.5" hidden="1" customHeight="1">
      <c r="C114" s="268" t="str">
        <f t="shared" si="4"/>
        <v>－</v>
      </c>
      <c r="E114" s="381"/>
      <c r="F114" s="381"/>
      <c r="G114" s="381"/>
      <c r="H114" s="381"/>
      <c r="I114" s="156"/>
      <c r="J114" s="157"/>
      <c r="K114" s="1306"/>
      <c r="L114" s="1315" t="s">
        <v>553</v>
      </c>
      <c r="M114" s="1317" t="s">
        <v>549</v>
      </c>
      <c r="N114" s="1317"/>
      <c r="O114" s="1317"/>
      <c r="P114" s="1319"/>
      <c r="Q114" s="1319"/>
      <c r="R114" s="1319"/>
      <c r="S114" s="1319"/>
      <c r="T114" s="1319"/>
      <c r="U114" s="1319"/>
      <c r="V114" s="1319"/>
      <c r="W114" s="1319"/>
      <c r="X114" s="1319"/>
      <c r="Y114" s="1319"/>
      <c r="Z114" s="1320" t="s">
        <v>546</v>
      </c>
      <c r="AA114" s="1321"/>
      <c r="AB114" s="1322"/>
      <c r="AC114" s="1322"/>
      <c r="AD114" s="162" t="s">
        <v>5</v>
      </c>
      <c r="AE114" s="1322"/>
      <c r="AF114" s="1322"/>
      <c r="AG114" s="162" t="s">
        <v>6</v>
      </c>
      <c r="AH114" s="1322"/>
      <c r="AI114" s="1322"/>
      <c r="AJ114" s="163" t="s">
        <v>7</v>
      </c>
      <c r="AK114" s="381"/>
      <c r="AL114" s="381"/>
      <c r="AM114" s="381"/>
      <c r="AN114" s="381"/>
      <c r="AO114" s="381"/>
    </row>
    <row r="115" spans="3:41" ht="13.5" hidden="1" customHeight="1">
      <c r="C115" s="268" t="str">
        <f t="shared" si="4"/>
        <v>－</v>
      </c>
      <c r="E115" s="381"/>
      <c r="F115" s="381"/>
      <c r="G115" s="381"/>
      <c r="H115" s="381"/>
      <c r="I115" s="156"/>
      <c r="J115" s="157"/>
      <c r="K115" s="1306"/>
      <c r="L115" s="1316"/>
      <c r="M115" s="1318"/>
      <c r="N115" s="1318"/>
      <c r="O115" s="1318"/>
      <c r="P115" s="1323" t="s">
        <v>1234</v>
      </c>
      <c r="Q115" s="1324"/>
      <c r="R115" s="1324"/>
      <c r="S115" s="1324"/>
      <c r="T115" s="1324"/>
      <c r="U115" s="1324"/>
      <c r="V115" s="1324"/>
      <c r="W115" s="1324"/>
      <c r="X115" s="1324"/>
      <c r="Y115" s="1325"/>
      <c r="Z115" s="1326" t="s">
        <v>547</v>
      </c>
      <c r="AA115" s="1327"/>
      <c r="AB115" s="1328"/>
      <c r="AC115" s="1328"/>
      <c r="AD115" s="164" t="s">
        <v>5</v>
      </c>
      <c r="AE115" s="1328"/>
      <c r="AF115" s="1328"/>
      <c r="AG115" s="164" t="s">
        <v>6</v>
      </c>
      <c r="AH115" s="1328"/>
      <c r="AI115" s="1328"/>
      <c r="AJ115" s="165" t="s">
        <v>7</v>
      </c>
      <c r="AK115" s="381"/>
      <c r="AL115" s="381"/>
      <c r="AM115" s="381"/>
      <c r="AN115" s="381"/>
      <c r="AO115" s="381"/>
    </row>
    <row r="116" spans="3:41" ht="13.5" hidden="1" customHeight="1">
      <c r="C116" s="268" t="str">
        <f t="shared" si="4"/>
        <v>－</v>
      </c>
      <c r="E116" s="381"/>
      <c r="F116" s="381"/>
      <c r="G116" s="381"/>
      <c r="H116" s="381"/>
      <c r="I116" s="156"/>
      <c r="J116" s="157"/>
      <c r="K116" s="1306"/>
      <c r="L116" s="1334" t="s">
        <v>555</v>
      </c>
      <c r="M116" s="1335" t="s">
        <v>517</v>
      </c>
      <c r="N116" s="1335"/>
      <c r="O116" s="1335"/>
      <c r="P116" s="1336"/>
      <c r="Q116" s="1336"/>
      <c r="R116" s="1336"/>
      <c r="S116" s="1336"/>
      <c r="T116" s="1336"/>
      <c r="U116" s="1336"/>
      <c r="V116" s="1336"/>
      <c r="W116" s="1336"/>
      <c r="X116" s="1336"/>
      <c r="Y116" s="1336"/>
      <c r="Z116" s="1337" t="s">
        <v>546</v>
      </c>
      <c r="AA116" s="1338"/>
      <c r="AB116" s="1333"/>
      <c r="AC116" s="1333"/>
      <c r="AD116" s="166" t="s">
        <v>5</v>
      </c>
      <c r="AE116" s="1333"/>
      <c r="AF116" s="1333"/>
      <c r="AG116" s="166" t="s">
        <v>6</v>
      </c>
      <c r="AH116" s="1333"/>
      <c r="AI116" s="1333"/>
      <c r="AJ116" s="167" t="s">
        <v>7</v>
      </c>
      <c r="AK116" s="381"/>
      <c r="AL116" s="381"/>
      <c r="AM116" s="381"/>
      <c r="AN116" s="381"/>
      <c r="AO116" s="381"/>
    </row>
    <row r="117" spans="3:41" ht="13.5" hidden="1" customHeight="1">
      <c r="C117" s="268" t="str">
        <f t="shared" si="4"/>
        <v>－</v>
      </c>
      <c r="E117" s="381"/>
      <c r="F117" s="381"/>
      <c r="G117" s="381"/>
      <c r="H117" s="381"/>
      <c r="I117" s="156"/>
      <c r="J117" s="157"/>
      <c r="K117" s="1306"/>
      <c r="L117" s="1308"/>
      <c r="M117" s="1310"/>
      <c r="N117" s="1310"/>
      <c r="O117" s="1310"/>
      <c r="P117" s="1323" t="s">
        <v>1234</v>
      </c>
      <c r="Q117" s="1324"/>
      <c r="R117" s="1324"/>
      <c r="S117" s="1324"/>
      <c r="T117" s="1324"/>
      <c r="U117" s="1324"/>
      <c r="V117" s="1324"/>
      <c r="W117" s="1324"/>
      <c r="X117" s="1324"/>
      <c r="Y117" s="1325"/>
      <c r="Z117" s="1330" t="s">
        <v>547</v>
      </c>
      <c r="AA117" s="1331"/>
      <c r="AB117" s="1332"/>
      <c r="AC117" s="1332"/>
      <c r="AD117" s="160" t="s">
        <v>5</v>
      </c>
      <c r="AE117" s="1332"/>
      <c r="AF117" s="1332"/>
      <c r="AG117" s="160" t="s">
        <v>6</v>
      </c>
      <c r="AH117" s="1332"/>
      <c r="AI117" s="1332"/>
      <c r="AJ117" s="161" t="s">
        <v>7</v>
      </c>
      <c r="AK117" s="381"/>
      <c r="AL117" s="381"/>
      <c r="AM117" s="381"/>
      <c r="AN117" s="381"/>
      <c r="AO117" s="381"/>
    </row>
    <row r="118" spans="3:41" ht="13.5" hidden="1" customHeight="1">
      <c r="C118" s="268" t="str">
        <f t="shared" si="4"/>
        <v>－</v>
      </c>
      <c r="E118" s="381"/>
      <c r="F118" s="381"/>
      <c r="G118" s="381"/>
      <c r="H118" s="381"/>
      <c r="I118" s="156"/>
      <c r="J118" s="157"/>
      <c r="K118" s="1306"/>
      <c r="L118" s="1315" t="s">
        <v>551</v>
      </c>
      <c r="M118" s="1317" t="s">
        <v>517</v>
      </c>
      <c r="N118" s="1317"/>
      <c r="O118" s="1317"/>
      <c r="P118" s="1319"/>
      <c r="Q118" s="1319"/>
      <c r="R118" s="1319"/>
      <c r="S118" s="1319"/>
      <c r="T118" s="1319"/>
      <c r="U118" s="1319"/>
      <c r="V118" s="1319"/>
      <c r="W118" s="1319"/>
      <c r="X118" s="1319"/>
      <c r="Y118" s="1319"/>
      <c r="Z118" s="1320" t="s">
        <v>546</v>
      </c>
      <c r="AA118" s="1321"/>
      <c r="AB118" s="1322"/>
      <c r="AC118" s="1322"/>
      <c r="AD118" s="162" t="s">
        <v>5</v>
      </c>
      <c r="AE118" s="1322"/>
      <c r="AF118" s="1322"/>
      <c r="AG118" s="162" t="s">
        <v>6</v>
      </c>
      <c r="AH118" s="1322"/>
      <c r="AI118" s="1322"/>
      <c r="AJ118" s="163" t="s">
        <v>7</v>
      </c>
      <c r="AK118" s="381"/>
      <c r="AL118" s="381"/>
      <c r="AM118" s="381"/>
      <c r="AN118" s="381"/>
      <c r="AO118" s="381"/>
    </row>
    <row r="119" spans="3:41" ht="13.5" hidden="1" customHeight="1">
      <c r="C119" s="268" t="str">
        <f t="shared" si="4"/>
        <v>－</v>
      </c>
      <c r="E119" s="381"/>
      <c r="F119" s="381"/>
      <c r="G119" s="381"/>
      <c r="H119" s="381"/>
      <c r="I119" s="156"/>
      <c r="J119" s="157"/>
      <c r="K119" s="1306"/>
      <c r="L119" s="1316"/>
      <c r="M119" s="1318"/>
      <c r="N119" s="1318"/>
      <c r="O119" s="1318"/>
      <c r="P119" s="1323" t="s">
        <v>1234</v>
      </c>
      <c r="Q119" s="1324"/>
      <c r="R119" s="1324"/>
      <c r="S119" s="1324"/>
      <c r="T119" s="1324"/>
      <c r="U119" s="1324"/>
      <c r="V119" s="1324"/>
      <c r="W119" s="1324"/>
      <c r="X119" s="1324"/>
      <c r="Y119" s="1325"/>
      <c r="Z119" s="1326" t="s">
        <v>547</v>
      </c>
      <c r="AA119" s="1327"/>
      <c r="AB119" s="1328"/>
      <c r="AC119" s="1328"/>
      <c r="AD119" s="164" t="s">
        <v>5</v>
      </c>
      <c r="AE119" s="1328"/>
      <c r="AF119" s="1328"/>
      <c r="AG119" s="164" t="s">
        <v>6</v>
      </c>
      <c r="AH119" s="1328"/>
      <c r="AI119" s="1328"/>
      <c r="AJ119" s="165" t="s">
        <v>7</v>
      </c>
      <c r="AK119" s="381"/>
      <c r="AL119" s="381"/>
      <c r="AM119" s="381"/>
      <c r="AN119" s="381"/>
      <c r="AO119" s="381"/>
    </row>
    <row r="120" spans="3:41" ht="13.5" hidden="1" customHeight="1">
      <c r="C120" s="268" t="str">
        <f t="shared" si="4"/>
        <v>－</v>
      </c>
      <c r="E120" s="381"/>
      <c r="F120" s="381"/>
      <c r="G120" s="381"/>
      <c r="H120" s="381"/>
      <c r="I120" s="156"/>
      <c r="J120" s="157"/>
      <c r="K120" s="1306"/>
      <c r="L120" s="1334" t="s">
        <v>552</v>
      </c>
      <c r="M120" s="1335" t="s">
        <v>517</v>
      </c>
      <c r="N120" s="1335"/>
      <c r="O120" s="1335"/>
      <c r="P120" s="1336"/>
      <c r="Q120" s="1336"/>
      <c r="R120" s="1336"/>
      <c r="S120" s="1336"/>
      <c r="T120" s="1336"/>
      <c r="U120" s="1336"/>
      <c r="V120" s="1336"/>
      <c r="W120" s="1336"/>
      <c r="X120" s="1336"/>
      <c r="Y120" s="1336"/>
      <c r="Z120" s="1337" t="s">
        <v>546</v>
      </c>
      <c r="AA120" s="1338"/>
      <c r="AB120" s="1333"/>
      <c r="AC120" s="1333"/>
      <c r="AD120" s="166" t="s">
        <v>5</v>
      </c>
      <c r="AE120" s="1333"/>
      <c r="AF120" s="1333"/>
      <c r="AG120" s="166" t="s">
        <v>6</v>
      </c>
      <c r="AH120" s="1333"/>
      <c r="AI120" s="1333"/>
      <c r="AJ120" s="167" t="s">
        <v>7</v>
      </c>
      <c r="AK120" s="381"/>
      <c r="AL120" s="381"/>
      <c r="AM120" s="381"/>
      <c r="AN120" s="381"/>
      <c r="AO120" s="381"/>
    </row>
    <row r="121" spans="3:41" ht="13.5" hidden="1" customHeight="1">
      <c r="C121" s="268" t="str">
        <f t="shared" si="4"/>
        <v>－</v>
      </c>
      <c r="E121" s="381"/>
      <c r="F121" s="381"/>
      <c r="G121" s="381"/>
      <c r="H121" s="381"/>
      <c r="I121" s="168"/>
      <c r="J121" s="169"/>
      <c r="K121" s="1306"/>
      <c r="L121" s="1345"/>
      <c r="M121" s="1346"/>
      <c r="N121" s="1346"/>
      <c r="O121" s="1346"/>
      <c r="P121" s="1339" t="s">
        <v>1234</v>
      </c>
      <c r="Q121" s="1340"/>
      <c r="R121" s="1340"/>
      <c r="S121" s="1340"/>
      <c r="T121" s="1340"/>
      <c r="U121" s="1340"/>
      <c r="V121" s="1340"/>
      <c r="W121" s="1340"/>
      <c r="X121" s="1340"/>
      <c r="Y121" s="1341"/>
      <c r="Z121" s="1342" t="s">
        <v>547</v>
      </c>
      <c r="AA121" s="1343"/>
      <c r="AB121" s="1344"/>
      <c r="AC121" s="1344"/>
      <c r="AD121" s="170" t="s">
        <v>5</v>
      </c>
      <c r="AE121" s="1344"/>
      <c r="AF121" s="1344"/>
      <c r="AG121" s="170" t="s">
        <v>6</v>
      </c>
      <c r="AH121" s="1344"/>
      <c r="AI121" s="1344"/>
      <c r="AJ121" s="171" t="s">
        <v>7</v>
      </c>
      <c r="AK121" s="381"/>
      <c r="AL121" s="381"/>
      <c r="AM121" s="381"/>
      <c r="AN121" s="381"/>
      <c r="AO121" s="381"/>
    </row>
    <row r="122" spans="3:41" ht="13.5" hidden="1" customHeight="1" thickBot="1">
      <c r="C122" s="268" t="str">
        <f t="shared" si="4"/>
        <v>－</v>
      </c>
      <c r="E122" s="277"/>
      <c r="F122" s="277"/>
      <c r="G122" s="277"/>
      <c r="H122" s="277"/>
      <c r="I122" s="277"/>
      <c r="J122" s="277"/>
      <c r="K122" s="277"/>
      <c r="L122" s="277"/>
      <c r="M122" s="277"/>
      <c r="N122" s="277"/>
      <c r="O122" s="277"/>
      <c r="P122" s="277"/>
      <c r="Q122" s="277"/>
      <c r="R122" s="277"/>
      <c r="S122" s="277"/>
      <c r="T122" s="277"/>
      <c r="U122" s="277"/>
      <c r="V122" s="277"/>
      <c r="W122" s="277"/>
      <c r="X122" s="277"/>
      <c r="Y122" s="277"/>
      <c r="Z122" s="277"/>
      <c r="AA122" s="277"/>
      <c r="AB122" s="277"/>
      <c r="AC122" s="277"/>
      <c r="AD122" s="277"/>
      <c r="AE122" s="277"/>
      <c r="AF122" s="277"/>
      <c r="AG122" s="277"/>
      <c r="AH122" s="277"/>
      <c r="AI122" s="277"/>
      <c r="AJ122" s="277"/>
      <c r="AK122" s="277"/>
      <c r="AL122" s="277"/>
      <c r="AM122" s="277"/>
      <c r="AN122" s="277"/>
      <c r="AO122" s="277"/>
    </row>
    <row r="123" spans="3:41" ht="14.25" hidden="1" customHeight="1" thickBot="1">
      <c r="C123" s="307" t="str">
        <f>IF(OR(①入力票!C10="４社ＪＶ",①入力票!C10="５社ＪＶ"),"○","－")</f>
        <v>－</v>
      </c>
      <c r="E123" s="381"/>
      <c r="F123" s="381"/>
      <c r="G123" s="381"/>
      <c r="H123" s="381"/>
      <c r="I123" s="155" t="s">
        <v>551</v>
      </c>
      <c r="J123" s="1298" t="s">
        <v>543</v>
      </c>
      <c r="K123" s="1299"/>
      <c r="L123" s="1300"/>
      <c r="M123" s="1300"/>
      <c r="N123" s="1300"/>
      <c r="O123" s="1300"/>
      <c r="P123" s="1300"/>
      <c r="Q123" s="1300"/>
      <c r="R123" s="1300"/>
      <c r="S123" s="1300"/>
      <c r="T123" s="1300"/>
      <c r="U123" s="1300"/>
      <c r="V123" s="1300"/>
      <c r="W123" s="1300"/>
      <c r="X123" s="1300"/>
      <c r="Y123" s="1300"/>
      <c r="Z123" s="1300"/>
      <c r="AA123" s="1300"/>
      <c r="AB123" s="1300"/>
      <c r="AC123" s="1300"/>
      <c r="AD123" s="1300"/>
      <c r="AE123" s="1300"/>
      <c r="AF123" s="1300"/>
      <c r="AG123" s="1300"/>
      <c r="AH123" s="1300"/>
      <c r="AI123" s="1300"/>
      <c r="AJ123" s="1300"/>
      <c r="AK123" s="381"/>
      <c r="AL123" s="381"/>
      <c r="AM123" s="381"/>
      <c r="AN123" s="381"/>
      <c r="AO123" s="381"/>
    </row>
    <row r="124" spans="3:41" ht="13.5" hidden="1" customHeight="1">
      <c r="C124" s="365" t="str">
        <f>C$123</f>
        <v>－</v>
      </c>
      <c r="E124" s="381"/>
      <c r="F124" s="381"/>
      <c r="G124" s="381"/>
      <c r="H124" s="381"/>
      <c r="I124" s="156"/>
      <c r="J124" s="157"/>
      <c r="K124" s="1306" t="s">
        <v>544</v>
      </c>
      <c r="L124" s="1307" t="s">
        <v>554</v>
      </c>
      <c r="M124" s="1309" t="s">
        <v>545</v>
      </c>
      <c r="N124" s="1309"/>
      <c r="O124" s="1309"/>
      <c r="P124" s="1311"/>
      <c r="Q124" s="1311"/>
      <c r="R124" s="1311"/>
      <c r="S124" s="1311"/>
      <c r="T124" s="1311"/>
      <c r="U124" s="1311"/>
      <c r="V124" s="1311"/>
      <c r="W124" s="1311"/>
      <c r="X124" s="1311"/>
      <c r="Y124" s="1311"/>
      <c r="Z124" s="1312" t="s">
        <v>546</v>
      </c>
      <c r="AA124" s="1313"/>
      <c r="AB124" s="1314"/>
      <c r="AC124" s="1314"/>
      <c r="AD124" s="158" t="s">
        <v>5</v>
      </c>
      <c r="AE124" s="1314"/>
      <c r="AF124" s="1314"/>
      <c r="AG124" s="158" t="s">
        <v>6</v>
      </c>
      <c r="AH124" s="1314"/>
      <c r="AI124" s="1314"/>
      <c r="AJ124" s="159" t="s">
        <v>7</v>
      </c>
      <c r="AK124" s="381"/>
      <c r="AL124" s="381"/>
      <c r="AM124" s="381"/>
      <c r="AN124" s="381"/>
      <c r="AO124" s="381"/>
    </row>
    <row r="125" spans="3:41" ht="13.5" hidden="1" customHeight="1">
      <c r="C125" s="365" t="str">
        <f t="shared" ref="C125:C134" si="5">C$123</f>
        <v>－</v>
      </c>
      <c r="E125" s="381"/>
      <c r="F125" s="381"/>
      <c r="G125" s="381"/>
      <c r="H125" s="381"/>
      <c r="I125" s="156"/>
      <c r="J125" s="157"/>
      <c r="K125" s="1306"/>
      <c r="L125" s="1308"/>
      <c r="M125" s="1310"/>
      <c r="N125" s="1310"/>
      <c r="O125" s="1310"/>
      <c r="P125" s="1323" t="s">
        <v>1234</v>
      </c>
      <c r="Q125" s="1324"/>
      <c r="R125" s="1324"/>
      <c r="S125" s="1324"/>
      <c r="T125" s="1324"/>
      <c r="U125" s="1324"/>
      <c r="V125" s="1324"/>
      <c r="W125" s="1324"/>
      <c r="X125" s="1324"/>
      <c r="Y125" s="1325"/>
      <c r="Z125" s="1330" t="s">
        <v>547</v>
      </c>
      <c r="AA125" s="1331"/>
      <c r="AB125" s="1332"/>
      <c r="AC125" s="1332"/>
      <c r="AD125" s="160" t="s">
        <v>5</v>
      </c>
      <c r="AE125" s="1332"/>
      <c r="AF125" s="1332"/>
      <c r="AG125" s="160" t="s">
        <v>6</v>
      </c>
      <c r="AH125" s="1332"/>
      <c r="AI125" s="1332"/>
      <c r="AJ125" s="161" t="s">
        <v>7</v>
      </c>
      <c r="AK125" s="381"/>
      <c r="AL125" s="381"/>
      <c r="AM125" s="381"/>
      <c r="AN125" s="381"/>
      <c r="AO125" s="381"/>
    </row>
    <row r="126" spans="3:41" ht="13.5" hidden="1" customHeight="1">
      <c r="C126" s="365" t="str">
        <f t="shared" si="5"/>
        <v>－</v>
      </c>
      <c r="E126" s="381"/>
      <c r="F126" s="381"/>
      <c r="G126" s="381"/>
      <c r="H126" s="381"/>
      <c r="I126" s="156"/>
      <c r="J126" s="157"/>
      <c r="K126" s="1306"/>
      <c r="L126" s="1315" t="s">
        <v>553</v>
      </c>
      <c r="M126" s="1317" t="s">
        <v>549</v>
      </c>
      <c r="N126" s="1317"/>
      <c r="O126" s="1317"/>
      <c r="P126" s="1319"/>
      <c r="Q126" s="1319"/>
      <c r="R126" s="1319"/>
      <c r="S126" s="1319"/>
      <c r="T126" s="1319"/>
      <c r="U126" s="1319"/>
      <c r="V126" s="1319"/>
      <c r="W126" s="1319"/>
      <c r="X126" s="1319"/>
      <c r="Y126" s="1319"/>
      <c r="Z126" s="1320" t="s">
        <v>546</v>
      </c>
      <c r="AA126" s="1321"/>
      <c r="AB126" s="1322"/>
      <c r="AC126" s="1322"/>
      <c r="AD126" s="162" t="s">
        <v>5</v>
      </c>
      <c r="AE126" s="1322"/>
      <c r="AF126" s="1322"/>
      <c r="AG126" s="162" t="s">
        <v>6</v>
      </c>
      <c r="AH126" s="1322"/>
      <c r="AI126" s="1322"/>
      <c r="AJ126" s="163" t="s">
        <v>7</v>
      </c>
      <c r="AK126" s="381"/>
      <c r="AL126" s="381"/>
      <c r="AM126" s="381"/>
      <c r="AN126" s="381"/>
      <c r="AO126" s="381"/>
    </row>
    <row r="127" spans="3:41" ht="13.5" hidden="1" customHeight="1">
      <c r="C127" s="365" t="str">
        <f t="shared" si="5"/>
        <v>－</v>
      </c>
      <c r="E127" s="381"/>
      <c r="F127" s="381"/>
      <c r="G127" s="381"/>
      <c r="H127" s="381"/>
      <c r="I127" s="156"/>
      <c r="J127" s="157"/>
      <c r="K127" s="1306"/>
      <c r="L127" s="1316"/>
      <c r="M127" s="1318"/>
      <c r="N127" s="1318"/>
      <c r="O127" s="1318"/>
      <c r="P127" s="1323" t="s">
        <v>1234</v>
      </c>
      <c r="Q127" s="1324"/>
      <c r="R127" s="1324"/>
      <c r="S127" s="1324"/>
      <c r="T127" s="1324"/>
      <c r="U127" s="1324"/>
      <c r="V127" s="1324"/>
      <c r="W127" s="1324"/>
      <c r="X127" s="1324"/>
      <c r="Y127" s="1325"/>
      <c r="Z127" s="1326" t="s">
        <v>547</v>
      </c>
      <c r="AA127" s="1327"/>
      <c r="AB127" s="1328"/>
      <c r="AC127" s="1328"/>
      <c r="AD127" s="164" t="s">
        <v>5</v>
      </c>
      <c r="AE127" s="1328"/>
      <c r="AF127" s="1328"/>
      <c r="AG127" s="164" t="s">
        <v>6</v>
      </c>
      <c r="AH127" s="1328"/>
      <c r="AI127" s="1328"/>
      <c r="AJ127" s="165" t="s">
        <v>7</v>
      </c>
      <c r="AK127" s="381"/>
      <c r="AL127" s="381"/>
      <c r="AM127" s="381"/>
      <c r="AN127" s="381"/>
      <c r="AO127" s="381"/>
    </row>
    <row r="128" spans="3:41" ht="13.5" hidden="1" customHeight="1">
      <c r="C128" s="365" t="str">
        <f t="shared" si="5"/>
        <v>－</v>
      </c>
      <c r="E128" s="381"/>
      <c r="F128" s="381"/>
      <c r="G128" s="381"/>
      <c r="H128" s="381"/>
      <c r="I128" s="156"/>
      <c r="J128" s="157"/>
      <c r="K128" s="1306"/>
      <c r="L128" s="1334" t="s">
        <v>555</v>
      </c>
      <c r="M128" s="1335" t="s">
        <v>517</v>
      </c>
      <c r="N128" s="1335"/>
      <c r="O128" s="1335"/>
      <c r="P128" s="1336"/>
      <c r="Q128" s="1336"/>
      <c r="R128" s="1336"/>
      <c r="S128" s="1336"/>
      <c r="T128" s="1336"/>
      <c r="U128" s="1336"/>
      <c r="V128" s="1336"/>
      <c r="W128" s="1336"/>
      <c r="X128" s="1336"/>
      <c r="Y128" s="1336"/>
      <c r="Z128" s="1337" t="s">
        <v>546</v>
      </c>
      <c r="AA128" s="1338"/>
      <c r="AB128" s="1333"/>
      <c r="AC128" s="1333"/>
      <c r="AD128" s="166" t="s">
        <v>5</v>
      </c>
      <c r="AE128" s="1333"/>
      <c r="AF128" s="1333"/>
      <c r="AG128" s="166" t="s">
        <v>6</v>
      </c>
      <c r="AH128" s="1333"/>
      <c r="AI128" s="1333"/>
      <c r="AJ128" s="167" t="s">
        <v>7</v>
      </c>
      <c r="AK128" s="381"/>
      <c r="AL128" s="381"/>
      <c r="AM128" s="381"/>
      <c r="AN128" s="381"/>
      <c r="AO128" s="381"/>
    </row>
    <row r="129" spans="3:41" ht="13.5" hidden="1" customHeight="1">
      <c r="C129" s="365" t="str">
        <f t="shared" si="5"/>
        <v>－</v>
      </c>
      <c r="E129" s="381"/>
      <c r="F129" s="381"/>
      <c r="G129" s="381"/>
      <c r="H129" s="381"/>
      <c r="I129" s="156"/>
      <c r="J129" s="157"/>
      <c r="K129" s="1306"/>
      <c r="L129" s="1308"/>
      <c r="M129" s="1310"/>
      <c r="N129" s="1310"/>
      <c r="O129" s="1310"/>
      <c r="P129" s="1323" t="s">
        <v>1234</v>
      </c>
      <c r="Q129" s="1324"/>
      <c r="R129" s="1324"/>
      <c r="S129" s="1324"/>
      <c r="T129" s="1324"/>
      <c r="U129" s="1324"/>
      <c r="V129" s="1324"/>
      <c r="W129" s="1324"/>
      <c r="X129" s="1324"/>
      <c r="Y129" s="1325"/>
      <c r="Z129" s="1330" t="s">
        <v>547</v>
      </c>
      <c r="AA129" s="1331"/>
      <c r="AB129" s="1332"/>
      <c r="AC129" s="1332"/>
      <c r="AD129" s="160" t="s">
        <v>5</v>
      </c>
      <c r="AE129" s="1332"/>
      <c r="AF129" s="1332"/>
      <c r="AG129" s="160" t="s">
        <v>6</v>
      </c>
      <c r="AH129" s="1332"/>
      <c r="AI129" s="1332"/>
      <c r="AJ129" s="161" t="s">
        <v>7</v>
      </c>
      <c r="AK129" s="381"/>
      <c r="AL129" s="381"/>
      <c r="AM129" s="381"/>
      <c r="AN129" s="381"/>
      <c r="AO129" s="381"/>
    </row>
    <row r="130" spans="3:41" ht="13.5" hidden="1" customHeight="1">
      <c r="C130" s="365" t="str">
        <f t="shared" si="5"/>
        <v>－</v>
      </c>
      <c r="E130" s="381"/>
      <c r="F130" s="381"/>
      <c r="G130" s="381"/>
      <c r="H130" s="381"/>
      <c r="I130" s="156"/>
      <c r="J130" s="157"/>
      <c r="K130" s="1306"/>
      <c r="L130" s="1315" t="s">
        <v>551</v>
      </c>
      <c r="M130" s="1317" t="s">
        <v>517</v>
      </c>
      <c r="N130" s="1317"/>
      <c r="O130" s="1317"/>
      <c r="P130" s="1319"/>
      <c r="Q130" s="1319"/>
      <c r="R130" s="1319"/>
      <c r="S130" s="1319"/>
      <c r="T130" s="1319"/>
      <c r="U130" s="1319"/>
      <c r="V130" s="1319"/>
      <c r="W130" s="1319"/>
      <c r="X130" s="1319"/>
      <c r="Y130" s="1319"/>
      <c r="Z130" s="1320" t="s">
        <v>546</v>
      </c>
      <c r="AA130" s="1321"/>
      <c r="AB130" s="1322"/>
      <c r="AC130" s="1322"/>
      <c r="AD130" s="162" t="s">
        <v>5</v>
      </c>
      <c r="AE130" s="1322"/>
      <c r="AF130" s="1322"/>
      <c r="AG130" s="162" t="s">
        <v>6</v>
      </c>
      <c r="AH130" s="1322"/>
      <c r="AI130" s="1322"/>
      <c r="AJ130" s="163" t="s">
        <v>7</v>
      </c>
      <c r="AK130" s="381"/>
      <c r="AL130" s="381"/>
      <c r="AM130" s="381"/>
      <c r="AN130" s="381"/>
      <c r="AO130" s="381"/>
    </row>
    <row r="131" spans="3:41" ht="13.5" hidden="1" customHeight="1">
      <c r="C131" s="365" t="str">
        <f t="shared" si="5"/>
        <v>－</v>
      </c>
      <c r="E131" s="381"/>
      <c r="F131" s="381"/>
      <c r="G131" s="381"/>
      <c r="H131" s="381"/>
      <c r="I131" s="156"/>
      <c r="J131" s="157"/>
      <c r="K131" s="1306"/>
      <c r="L131" s="1316"/>
      <c r="M131" s="1318"/>
      <c r="N131" s="1318"/>
      <c r="O131" s="1318"/>
      <c r="P131" s="1323" t="s">
        <v>1234</v>
      </c>
      <c r="Q131" s="1324"/>
      <c r="R131" s="1324"/>
      <c r="S131" s="1324"/>
      <c r="T131" s="1324"/>
      <c r="U131" s="1324"/>
      <c r="V131" s="1324"/>
      <c r="W131" s="1324"/>
      <c r="X131" s="1324"/>
      <c r="Y131" s="1325"/>
      <c r="Z131" s="1326" t="s">
        <v>547</v>
      </c>
      <c r="AA131" s="1327"/>
      <c r="AB131" s="1328"/>
      <c r="AC131" s="1328"/>
      <c r="AD131" s="164" t="s">
        <v>5</v>
      </c>
      <c r="AE131" s="1328"/>
      <c r="AF131" s="1328"/>
      <c r="AG131" s="164" t="s">
        <v>6</v>
      </c>
      <c r="AH131" s="1328"/>
      <c r="AI131" s="1328"/>
      <c r="AJ131" s="165" t="s">
        <v>7</v>
      </c>
      <c r="AK131" s="381"/>
      <c r="AL131" s="381"/>
      <c r="AM131" s="381"/>
      <c r="AN131" s="381"/>
      <c r="AO131" s="381"/>
    </row>
    <row r="132" spans="3:41" ht="13.5" hidden="1" customHeight="1">
      <c r="C132" s="365" t="str">
        <f t="shared" si="5"/>
        <v>－</v>
      </c>
      <c r="E132" s="381"/>
      <c r="F132" s="381"/>
      <c r="G132" s="381"/>
      <c r="H132" s="381"/>
      <c r="I132" s="156"/>
      <c r="J132" s="157"/>
      <c r="K132" s="1306"/>
      <c r="L132" s="1334" t="s">
        <v>552</v>
      </c>
      <c r="M132" s="1335" t="s">
        <v>517</v>
      </c>
      <c r="N132" s="1335"/>
      <c r="O132" s="1335"/>
      <c r="P132" s="1336"/>
      <c r="Q132" s="1336"/>
      <c r="R132" s="1336"/>
      <c r="S132" s="1336"/>
      <c r="T132" s="1336"/>
      <c r="U132" s="1336"/>
      <c r="V132" s="1336"/>
      <c r="W132" s="1336"/>
      <c r="X132" s="1336"/>
      <c r="Y132" s="1336"/>
      <c r="Z132" s="1337" t="s">
        <v>546</v>
      </c>
      <c r="AA132" s="1338"/>
      <c r="AB132" s="1333"/>
      <c r="AC132" s="1333"/>
      <c r="AD132" s="166" t="s">
        <v>5</v>
      </c>
      <c r="AE132" s="1333"/>
      <c r="AF132" s="1333"/>
      <c r="AG132" s="166" t="s">
        <v>6</v>
      </c>
      <c r="AH132" s="1333"/>
      <c r="AI132" s="1333"/>
      <c r="AJ132" s="167" t="s">
        <v>7</v>
      </c>
      <c r="AK132" s="381"/>
      <c r="AL132" s="381"/>
      <c r="AM132" s="381"/>
      <c r="AN132" s="381"/>
      <c r="AO132" s="381"/>
    </row>
    <row r="133" spans="3:41" ht="13.5" hidden="1" customHeight="1">
      <c r="C133" s="365" t="str">
        <f t="shared" si="5"/>
        <v>－</v>
      </c>
      <c r="E133" s="381"/>
      <c r="F133" s="381"/>
      <c r="G133" s="381"/>
      <c r="H133" s="381"/>
      <c r="I133" s="168"/>
      <c r="J133" s="169"/>
      <c r="K133" s="1306"/>
      <c r="L133" s="1345"/>
      <c r="M133" s="1346"/>
      <c r="N133" s="1346"/>
      <c r="O133" s="1346"/>
      <c r="P133" s="1339" t="s">
        <v>1234</v>
      </c>
      <c r="Q133" s="1340"/>
      <c r="R133" s="1340"/>
      <c r="S133" s="1340"/>
      <c r="T133" s="1340"/>
      <c r="U133" s="1340"/>
      <c r="V133" s="1340"/>
      <c r="W133" s="1340"/>
      <c r="X133" s="1340"/>
      <c r="Y133" s="1341"/>
      <c r="Z133" s="1342" t="s">
        <v>547</v>
      </c>
      <c r="AA133" s="1343"/>
      <c r="AB133" s="1344"/>
      <c r="AC133" s="1344"/>
      <c r="AD133" s="170" t="s">
        <v>5</v>
      </c>
      <c r="AE133" s="1344"/>
      <c r="AF133" s="1344"/>
      <c r="AG133" s="170" t="s">
        <v>6</v>
      </c>
      <c r="AH133" s="1344"/>
      <c r="AI133" s="1344"/>
      <c r="AJ133" s="171" t="s">
        <v>7</v>
      </c>
      <c r="AK133" s="381"/>
      <c r="AL133" s="381"/>
      <c r="AM133" s="381"/>
      <c r="AN133" s="381"/>
      <c r="AO133" s="381"/>
    </row>
    <row r="134" spans="3:41" ht="13.5" hidden="1" customHeight="1" thickBot="1">
      <c r="C134" s="365" t="str">
        <f t="shared" si="5"/>
        <v>－</v>
      </c>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277"/>
      <c r="AG134" s="277"/>
      <c r="AH134" s="277"/>
      <c r="AI134" s="277"/>
      <c r="AJ134" s="277"/>
      <c r="AK134" s="277"/>
      <c r="AL134" s="277"/>
      <c r="AM134" s="277"/>
      <c r="AN134" s="277"/>
      <c r="AO134" s="277"/>
    </row>
    <row r="135" spans="3:41" ht="14.25" hidden="1" customHeight="1" thickBot="1">
      <c r="C135" s="390" t="str">
        <f>IF(①入力票!C10="５社ＪＶ","○","－")</f>
        <v>－</v>
      </c>
      <c r="E135" s="381"/>
      <c r="F135" s="381"/>
      <c r="G135" s="381"/>
      <c r="H135" s="381"/>
      <c r="I135" s="155" t="s">
        <v>552</v>
      </c>
      <c r="J135" s="1298" t="s">
        <v>543</v>
      </c>
      <c r="K135" s="1299"/>
      <c r="L135" s="1300"/>
      <c r="M135" s="1300"/>
      <c r="N135" s="1300"/>
      <c r="O135" s="1300"/>
      <c r="P135" s="1300"/>
      <c r="Q135" s="1300"/>
      <c r="R135" s="1300"/>
      <c r="S135" s="1300"/>
      <c r="T135" s="1300"/>
      <c r="U135" s="1300"/>
      <c r="V135" s="1300"/>
      <c r="W135" s="1300"/>
      <c r="X135" s="1300"/>
      <c r="Y135" s="1300"/>
      <c r="Z135" s="1300"/>
      <c r="AA135" s="1300"/>
      <c r="AB135" s="1300"/>
      <c r="AC135" s="1300"/>
      <c r="AD135" s="1300"/>
      <c r="AE135" s="1300"/>
      <c r="AF135" s="1300"/>
      <c r="AG135" s="1300"/>
      <c r="AH135" s="1300"/>
      <c r="AI135" s="1300"/>
      <c r="AJ135" s="1300"/>
      <c r="AK135" s="381"/>
      <c r="AL135" s="381"/>
      <c r="AM135" s="381"/>
      <c r="AN135" s="381"/>
      <c r="AO135" s="381"/>
    </row>
    <row r="136" spans="3:41" ht="13.5" hidden="1" customHeight="1">
      <c r="C136" s="365" t="str">
        <f>C$135</f>
        <v>－</v>
      </c>
      <c r="E136" s="381"/>
      <c r="F136" s="381"/>
      <c r="G136" s="381"/>
      <c r="H136" s="381"/>
      <c r="I136" s="156"/>
      <c r="J136" s="157"/>
      <c r="K136" s="1306" t="s">
        <v>544</v>
      </c>
      <c r="L136" s="1307" t="s">
        <v>554</v>
      </c>
      <c r="M136" s="1309" t="s">
        <v>545</v>
      </c>
      <c r="N136" s="1309"/>
      <c r="O136" s="1309"/>
      <c r="P136" s="1311"/>
      <c r="Q136" s="1311"/>
      <c r="R136" s="1311"/>
      <c r="S136" s="1311"/>
      <c r="T136" s="1311"/>
      <c r="U136" s="1311"/>
      <c r="V136" s="1311"/>
      <c r="W136" s="1311"/>
      <c r="X136" s="1311"/>
      <c r="Y136" s="1311"/>
      <c r="Z136" s="1312" t="s">
        <v>546</v>
      </c>
      <c r="AA136" s="1313"/>
      <c r="AB136" s="1314"/>
      <c r="AC136" s="1314"/>
      <c r="AD136" s="158" t="s">
        <v>5</v>
      </c>
      <c r="AE136" s="1314"/>
      <c r="AF136" s="1314"/>
      <c r="AG136" s="158" t="s">
        <v>6</v>
      </c>
      <c r="AH136" s="1314"/>
      <c r="AI136" s="1314"/>
      <c r="AJ136" s="159" t="s">
        <v>7</v>
      </c>
      <c r="AK136" s="381"/>
      <c r="AL136" s="381"/>
      <c r="AM136" s="381"/>
      <c r="AN136" s="381"/>
      <c r="AO136" s="381"/>
    </row>
    <row r="137" spans="3:41" ht="13.5" hidden="1" customHeight="1">
      <c r="C137" s="365" t="str">
        <f t="shared" ref="C137:C146" si="6">C$135</f>
        <v>－</v>
      </c>
      <c r="E137" s="381"/>
      <c r="F137" s="381"/>
      <c r="G137" s="381"/>
      <c r="H137" s="381"/>
      <c r="I137" s="156"/>
      <c r="J137" s="157"/>
      <c r="K137" s="1306"/>
      <c r="L137" s="1308"/>
      <c r="M137" s="1310"/>
      <c r="N137" s="1310"/>
      <c r="O137" s="1310"/>
      <c r="P137" s="1323" t="s">
        <v>1234</v>
      </c>
      <c r="Q137" s="1324"/>
      <c r="R137" s="1324"/>
      <c r="S137" s="1324"/>
      <c r="T137" s="1324"/>
      <c r="U137" s="1324"/>
      <c r="V137" s="1324"/>
      <c r="W137" s="1324"/>
      <c r="X137" s="1324"/>
      <c r="Y137" s="1325"/>
      <c r="Z137" s="1330" t="s">
        <v>547</v>
      </c>
      <c r="AA137" s="1331"/>
      <c r="AB137" s="1332"/>
      <c r="AC137" s="1332"/>
      <c r="AD137" s="160" t="s">
        <v>5</v>
      </c>
      <c r="AE137" s="1332"/>
      <c r="AF137" s="1332"/>
      <c r="AG137" s="160" t="s">
        <v>6</v>
      </c>
      <c r="AH137" s="1332"/>
      <c r="AI137" s="1332"/>
      <c r="AJ137" s="161" t="s">
        <v>7</v>
      </c>
      <c r="AK137" s="381"/>
      <c r="AL137" s="381"/>
      <c r="AM137" s="381"/>
      <c r="AN137" s="381"/>
      <c r="AO137" s="381"/>
    </row>
    <row r="138" spans="3:41" ht="13.5" hidden="1" customHeight="1">
      <c r="C138" s="365" t="str">
        <f t="shared" si="6"/>
        <v>－</v>
      </c>
      <c r="E138" s="381"/>
      <c r="F138" s="381"/>
      <c r="G138" s="381"/>
      <c r="H138" s="381"/>
      <c r="I138" s="156"/>
      <c r="J138" s="157"/>
      <c r="K138" s="1306"/>
      <c r="L138" s="1315" t="s">
        <v>553</v>
      </c>
      <c r="M138" s="1317" t="s">
        <v>549</v>
      </c>
      <c r="N138" s="1317"/>
      <c r="O138" s="1317"/>
      <c r="P138" s="1319"/>
      <c r="Q138" s="1319"/>
      <c r="R138" s="1319"/>
      <c r="S138" s="1319"/>
      <c r="T138" s="1319"/>
      <c r="U138" s="1319"/>
      <c r="V138" s="1319"/>
      <c r="W138" s="1319"/>
      <c r="X138" s="1319"/>
      <c r="Y138" s="1319"/>
      <c r="Z138" s="1320" t="s">
        <v>546</v>
      </c>
      <c r="AA138" s="1321"/>
      <c r="AB138" s="1322"/>
      <c r="AC138" s="1322"/>
      <c r="AD138" s="162" t="s">
        <v>5</v>
      </c>
      <c r="AE138" s="1322"/>
      <c r="AF138" s="1322"/>
      <c r="AG138" s="162" t="s">
        <v>6</v>
      </c>
      <c r="AH138" s="1322"/>
      <c r="AI138" s="1322"/>
      <c r="AJ138" s="163" t="s">
        <v>7</v>
      </c>
      <c r="AK138" s="381"/>
      <c r="AL138" s="381"/>
      <c r="AM138" s="381"/>
      <c r="AN138" s="381"/>
      <c r="AO138" s="381"/>
    </row>
    <row r="139" spans="3:41" ht="13.5" hidden="1" customHeight="1">
      <c r="C139" s="365" t="str">
        <f t="shared" si="6"/>
        <v>－</v>
      </c>
      <c r="E139" s="381"/>
      <c r="F139" s="381"/>
      <c r="G139" s="381"/>
      <c r="H139" s="381"/>
      <c r="I139" s="156"/>
      <c r="J139" s="157"/>
      <c r="K139" s="1306"/>
      <c r="L139" s="1316"/>
      <c r="M139" s="1318"/>
      <c r="N139" s="1318"/>
      <c r="O139" s="1318"/>
      <c r="P139" s="1323" t="s">
        <v>1234</v>
      </c>
      <c r="Q139" s="1324"/>
      <c r="R139" s="1324"/>
      <c r="S139" s="1324"/>
      <c r="T139" s="1324"/>
      <c r="U139" s="1324"/>
      <c r="V139" s="1324"/>
      <c r="W139" s="1324"/>
      <c r="X139" s="1324"/>
      <c r="Y139" s="1325"/>
      <c r="Z139" s="1326" t="s">
        <v>547</v>
      </c>
      <c r="AA139" s="1327"/>
      <c r="AB139" s="1328"/>
      <c r="AC139" s="1328"/>
      <c r="AD139" s="164" t="s">
        <v>5</v>
      </c>
      <c r="AE139" s="1328"/>
      <c r="AF139" s="1328"/>
      <c r="AG139" s="164" t="s">
        <v>6</v>
      </c>
      <c r="AH139" s="1328"/>
      <c r="AI139" s="1328"/>
      <c r="AJ139" s="165" t="s">
        <v>7</v>
      </c>
      <c r="AK139" s="381"/>
      <c r="AL139" s="381"/>
      <c r="AM139" s="381"/>
      <c r="AN139" s="381"/>
      <c r="AO139" s="381"/>
    </row>
    <row r="140" spans="3:41" ht="13.5" hidden="1" customHeight="1">
      <c r="C140" s="365" t="str">
        <f t="shared" si="6"/>
        <v>－</v>
      </c>
      <c r="E140" s="381"/>
      <c r="F140" s="381"/>
      <c r="G140" s="381"/>
      <c r="H140" s="381"/>
      <c r="I140" s="156"/>
      <c r="J140" s="157"/>
      <c r="K140" s="1306"/>
      <c r="L140" s="1334" t="s">
        <v>555</v>
      </c>
      <c r="M140" s="1335" t="s">
        <v>517</v>
      </c>
      <c r="N140" s="1335"/>
      <c r="O140" s="1335"/>
      <c r="P140" s="1336"/>
      <c r="Q140" s="1336"/>
      <c r="R140" s="1336"/>
      <c r="S140" s="1336"/>
      <c r="T140" s="1336"/>
      <c r="U140" s="1336"/>
      <c r="V140" s="1336"/>
      <c r="W140" s="1336"/>
      <c r="X140" s="1336"/>
      <c r="Y140" s="1336"/>
      <c r="Z140" s="1337" t="s">
        <v>546</v>
      </c>
      <c r="AA140" s="1338"/>
      <c r="AB140" s="1333"/>
      <c r="AC140" s="1333"/>
      <c r="AD140" s="166" t="s">
        <v>5</v>
      </c>
      <c r="AE140" s="1333"/>
      <c r="AF140" s="1333"/>
      <c r="AG140" s="166" t="s">
        <v>6</v>
      </c>
      <c r="AH140" s="1333"/>
      <c r="AI140" s="1333"/>
      <c r="AJ140" s="167" t="s">
        <v>7</v>
      </c>
      <c r="AK140" s="381"/>
      <c r="AL140" s="381"/>
      <c r="AM140" s="381"/>
      <c r="AN140" s="381"/>
      <c r="AO140" s="381"/>
    </row>
    <row r="141" spans="3:41" ht="13.5" hidden="1" customHeight="1">
      <c r="C141" s="365" t="str">
        <f t="shared" si="6"/>
        <v>－</v>
      </c>
      <c r="E141" s="381"/>
      <c r="F141" s="381"/>
      <c r="G141" s="381"/>
      <c r="H141" s="381"/>
      <c r="I141" s="156"/>
      <c r="J141" s="157"/>
      <c r="K141" s="1306"/>
      <c r="L141" s="1308"/>
      <c r="M141" s="1310"/>
      <c r="N141" s="1310"/>
      <c r="O141" s="1310"/>
      <c r="P141" s="1323" t="s">
        <v>1234</v>
      </c>
      <c r="Q141" s="1324"/>
      <c r="R141" s="1324"/>
      <c r="S141" s="1324"/>
      <c r="T141" s="1324"/>
      <c r="U141" s="1324"/>
      <c r="V141" s="1324"/>
      <c r="W141" s="1324"/>
      <c r="X141" s="1324"/>
      <c r="Y141" s="1325"/>
      <c r="Z141" s="1330" t="s">
        <v>547</v>
      </c>
      <c r="AA141" s="1331"/>
      <c r="AB141" s="1332"/>
      <c r="AC141" s="1332"/>
      <c r="AD141" s="160" t="s">
        <v>5</v>
      </c>
      <c r="AE141" s="1332"/>
      <c r="AF141" s="1332"/>
      <c r="AG141" s="160" t="s">
        <v>6</v>
      </c>
      <c r="AH141" s="1332"/>
      <c r="AI141" s="1332"/>
      <c r="AJ141" s="161" t="s">
        <v>7</v>
      </c>
      <c r="AK141" s="381"/>
      <c r="AL141" s="381"/>
      <c r="AM141" s="381"/>
      <c r="AN141" s="381"/>
      <c r="AO141" s="381"/>
    </row>
    <row r="142" spans="3:41" ht="13.5" hidden="1" customHeight="1">
      <c r="C142" s="365" t="str">
        <f t="shared" si="6"/>
        <v>－</v>
      </c>
      <c r="E142" s="381"/>
      <c r="F142" s="381"/>
      <c r="G142" s="381"/>
      <c r="H142" s="381"/>
      <c r="I142" s="156"/>
      <c r="J142" s="157"/>
      <c r="K142" s="1306"/>
      <c r="L142" s="1315" t="s">
        <v>551</v>
      </c>
      <c r="M142" s="1317" t="s">
        <v>517</v>
      </c>
      <c r="N142" s="1317"/>
      <c r="O142" s="1317"/>
      <c r="P142" s="1319"/>
      <c r="Q142" s="1319"/>
      <c r="R142" s="1319"/>
      <c r="S142" s="1319"/>
      <c r="T142" s="1319"/>
      <c r="U142" s="1319"/>
      <c r="V142" s="1319"/>
      <c r="W142" s="1319"/>
      <c r="X142" s="1319"/>
      <c r="Y142" s="1319"/>
      <c r="Z142" s="1320" t="s">
        <v>546</v>
      </c>
      <c r="AA142" s="1321"/>
      <c r="AB142" s="1322"/>
      <c r="AC142" s="1322"/>
      <c r="AD142" s="162" t="s">
        <v>5</v>
      </c>
      <c r="AE142" s="1322"/>
      <c r="AF142" s="1322"/>
      <c r="AG142" s="162" t="s">
        <v>6</v>
      </c>
      <c r="AH142" s="1322"/>
      <c r="AI142" s="1322"/>
      <c r="AJ142" s="163" t="s">
        <v>7</v>
      </c>
      <c r="AK142" s="381"/>
      <c r="AL142" s="381"/>
      <c r="AM142" s="381"/>
      <c r="AN142" s="381"/>
      <c r="AO142" s="381"/>
    </row>
    <row r="143" spans="3:41" ht="13.5" hidden="1" customHeight="1">
      <c r="C143" s="365" t="str">
        <f t="shared" si="6"/>
        <v>－</v>
      </c>
      <c r="E143" s="381"/>
      <c r="F143" s="381"/>
      <c r="G143" s="381"/>
      <c r="H143" s="381"/>
      <c r="I143" s="156"/>
      <c r="J143" s="157"/>
      <c r="K143" s="1306"/>
      <c r="L143" s="1316"/>
      <c r="M143" s="1318"/>
      <c r="N143" s="1318"/>
      <c r="O143" s="1318"/>
      <c r="P143" s="1323" t="s">
        <v>1234</v>
      </c>
      <c r="Q143" s="1324"/>
      <c r="R143" s="1324"/>
      <c r="S143" s="1324"/>
      <c r="T143" s="1324"/>
      <c r="U143" s="1324"/>
      <c r="V143" s="1324"/>
      <c r="W143" s="1324"/>
      <c r="X143" s="1324"/>
      <c r="Y143" s="1325"/>
      <c r="Z143" s="1326" t="s">
        <v>547</v>
      </c>
      <c r="AA143" s="1327"/>
      <c r="AB143" s="1328"/>
      <c r="AC143" s="1328"/>
      <c r="AD143" s="164" t="s">
        <v>5</v>
      </c>
      <c r="AE143" s="1328"/>
      <c r="AF143" s="1328"/>
      <c r="AG143" s="164" t="s">
        <v>6</v>
      </c>
      <c r="AH143" s="1328"/>
      <c r="AI143" s="1328"/>
      <c r="AJ143" s="165" t="s">
        <v>7</v>
      </c>
      <c r="AK143" s="381"/>
      <c r="AL143" s="381"/>
      <c r="AM143" s="381"/>
      <c r="AN143" s="381"/>
      <c r="AO143" s="381"/>
    </row>
    <row r="144" spans="3:41" ht="13.5" hidden="1" customHeight="1">
      <c r="C144" s="365" t="str">
        <f t="shared" si="6"/>
        <v>－</v>
      </c>
      <c r="E144" s="381"/>
      <c r="F144" s="381"/>
      <c r="G144" s="381"/>
      <c r="H144" s="381"/>
      <c r="I144" s="156"/>
      <c r="J144" s="157"/>
      <c r="K144" s="1306"/>
      <c r="L144" s="1334" t="s">
        <v>552</v>
      </c>
      <c r="M144" s="1335" t="s">
        <v>517</v>
      </c>
      <c r="N144" s="1335"/>
      <c r="O144" s="1335"/>
      <c r="P144" s="1336"/>
      <c r="Q144" s="1336"/>
      <c r="R144" s="1336"/>
      <c r="S144" s="1336"/>
      <c r="T144" s="1336"/>
      <c r="U144" s="1336"/>
      <c r="V144" s="1336"/>
      <c r="W144" s="1336"/>
      <c r="X144" s="1336"/>
      <c r="Y144" s="1336"/>
      <c r="Z144" s="1337" t="s">
        <v>546</v>
      </c>
      <c r="AA144" s="1338"/>
      <c r="AB144" s="1333"/>
      <c r="AC144" s="1333"/>
      <c r="AD144" s="166" t="s">
        <v>5</v>
      </c>
      <c r="AE144" s="1333"/>
      <c r="AF144" s="1333"/>
      <c r="AG144" s="166" t="s">
        <v>6</v>
      </c>
      <c r="AH144" s="1333"/>
      <c r="AI144" s="1333"/>
      <c r="AJ144" s="167" t="s">
        <v>7</v>
      </c>
      <c r="AK144" s="381"/>
      <c r="AL144" s="381"/>
      <c r="AM144" s="381"/>
      <c r="AN144" s="381"/>
      <c r="AO144" s="381"/>
    </row>
    <row r="145" spans="3:41" ht="13.5" hidden="1" customHeight="1">
      <c r="C145" s="365" t="str">
        <f t="shared" si="6"/>
        <v>－</v>
      </c>
      <c r="E145" s="381"/>
      <c r="F145" s="381"/>
      <c r="G145" s="381"/>
      <c r="H145" s="381"/>
      <c r="I145" s="168"/>
      <c r="J145" s="169"/>
      <c r="K145" s="1306"/>
      <c r="L145" s="1345"/>
      <c r="M145" s="1346"/>
      <c r="N145" s="1346"/>
      <c r="O145" s="1346"/>
      <c r="P145" s="1339" t="s">
        <v>1234</v>
      </c>
      <c r="Q145" s="1340"/>
      <c r="R145" s="1340"/>
      <c r="S145" s="1340"/>
      <c r="T145" s="1340"/>
      <c r="U145" s="1340"/>
      <c r="V145" s="1340"/>
      <c r="W145" s="1340"/>
      <c r="X145" s="1340"/>
      <c r="Y145" s="1341"/>
      <c r="Z145" s="1342" t="s">
        <v>547</v>
      </c>
      <c r="AA145" s="1343"/>
      <c r="AB145" s="1344"/>
      <c r="AC145" s="1344"/>
      <c r="AD145" s="170" t="s">
        <v>5</v>
      </c>
      <c r="AE145" s="1344"/>
      <c r="AF145" s="1344"/>
      <c r="AG145" s="170" t="s">
        <v>6</v>
      </c>
      <c r="AH145" s="1344"/>
      <c r="AI145" s="1344"/>
      <c r="AJ145" s="171" t="s">
        <v>7</v>
      </c>
      <c r="AK145" s="381"/>
      <c r="AL145" s="381"/>
      <c r="AM145" s="381"/>
      <c r="AN145" s="381"/>
      <c r="AO145" s="381"/>
    </row>
    <row r="146" spans="3:41" ht="13.5" hidden="1" customHeight="1">
      <c r="C146" s="365" t="str">
        <f t="shared" si="6"/>
        <v>－</v>
      </c>
      <c r="E146" s="277"/>
      <c r="F146" s="277"/>
      <c r="G146" s="277"/>
      <c r="H146" s="277"/>
      <c r="I146" s="277"/>
      <c r="J146" s="277"/>
      <c r="K146" s="277"/>
      <c r="L146" s="277"/>
      <c r="M146" s="277"/>
      <c r="N146" s="277"/>
      <c r="O146" s="277"/>
      <c r="P146" s="277"/>
      <c r="Q146" s="277"/>
      <c r="R146" s="277"/>
      <c r="S146" s="277"/>
      <c r="T146" s="277"/>
      <c r="U146" s="277"/>
      <c r="V146" s="277"/>
      <c r="W146" s="277"/>
      <c r="X146" s="277"/>
      <c r="Y146" s="277"/>
      <c r="Z146" s="277"/>
      <c r="AA146" s="277"/>
      <c r="AB146" s="277"/>
      <c r="AC146" s="277"/>
      <c r="AD146" s="277"/>
      <c r="AE146" s="277"/>
      <c r="AF146" s="277"/>
      <c r="AG146" s="277"/>
      <c r="AH146" s="277"/>
      <c r="AI146" s="277"/>
      <c r="AJ146" s="277"/>
      <c r="AK146" s="277"/>
      <c r="AL146" s="277"/>
      <c r="AM146" s="277"/>
      <c r="AN146" s="277"/>
      <c r="AO146" s="277"/>
    </row>
    <row r="147" spans="3:41">
      <c r="C147" s="268" t="s">
        <v>538</v>
      </c>
      <c r="E147" s="277"/>
      <c r="F147" s="277"/>
      <c r="G147" s="277"/>
      <c r="H147" s="277"/>
      <c r="I147" s="277"/>
      <c r="J147" s="277"/>
      <c r="K147" s="277"/>
      <c r="L147" s="277"/>
      <c r="M147" s="277"/>
      <c r="N147" s="277"/>
      <c r="O147" s="277"/>
      <c r="P147" s="277"/>
      <c r="Q147" s="277"/>
      <c r="R147" s="277"/>
      <c r="S147" s="277"/>
      <c r="T147" s="277"/>
      <c r="U147" s="277"/>
      <c r="V147" s="277"/>
      <c r="W147" s="277"/>
      <c r="X147" s="277"/>
      <c r="Y147" s="277"/>
      <c r="Z147" s="277"/>
      <c r="AA147" s="277"/>
      <c r="AB147" s="277"/>
      <c r="AC147" s="277"/>
      <c r="AD147" s="277"/>
      <c r="AE147" s="277"/>
      <c r="AF147" s="277"/>
      <c r="AG147" s="277"/>
      <c r="AH147" s="277"/>
      <c r="AI147" s="277"/>
      <c r="AJ147" s="277"/>
      <c r="AK147" s="277"/>
      <c r="AL147" s="277"/>
      <c r="AM147" s="277"/>
      <c r="AN147" s="277"/>
      <c r="AO147" s="277"/>
    </row>
    <row r="148" spans="3:41">
      <c r="C148" s="268" t="s">
        <v>538</v>
      </c>
      <c r="E148" s="277"/>
      <c r="F148" s="366"/>
      <c r="G148" s="367"/>
      <c r="H148" s="367"/>
      <c r="I148" s="367"/>
      <c r="J148" s="367"/>
      <c r="K148" s="367"/>
      <c r="L148" s="367"/>
      <c r="M148" s="367"/>
      <c r="N148" s="367"/>
      <c r="O148" s="367"/>
      <c r="P148" s="367"/>
      <c r="Q148" s="367"/>
      <c r="R148" s="367"/>
      <c r="S148" s="367"/>
      <c r="T148" s="367"/>
      <c r="U148" s="367"/>
      <c r="V148" s="367"/>
      <c r="W148" s="367"/>
      <c r="X148" s="367"/>
      <c r="Y148" s="367"/>
      <c r="Z148" s="367"/>
      <c r="AA148" s="367"/>
      <c r="AB148" s="367"/>
      <c r="AC148" s="367"/>
      <c r="AD148" s="367"/>
      <c r="AE148" s="367"/>
      <c r="AF148" s="367"/>
      <c r="AG148" s="367"/>
      <c r="AH148" s="367"/>
      <c r="AI148" s="367"/>
      <c r="AJ148" s="367"/>
      <c r="AK148" s="367"/>
      <c r="AL148" s="367"/>
      <c r="AM148" s="368"/>
      <c r="AN148" s="277"/>
      <c r="AO148" s="277"/>
    </row>
    <row r="149" spans="3:41">
      <c r="C149" s="268" t="s">
        <v>538</v>
      </c>
      <c r="E149" s="277"/>
      <c r="F149" s="369"/>
      <c r="G149" s="391" t="s">
        <v>681</v>
      </c>
      <c r="H149" s="275"/>
      <c r="I149" s="275"/>
      <c r="J149" s="275"/>
      <c r="K149" s="275"/>
      <c r="L149" s="275"/>
      <c r="M149" s="275"/>
      <c r="N149" s="275"/>
      <c r="O149" s="275"/>
      <c r="P149" s="275"/>
      <c r="Q149" s="275"/>
      <c r="R149" s="275"/>
      <c r="S149" s="275"/>
      <c r="T149" s="275"/>
      <c r="U149" s="275"/>
      <c r="V149" s="275"/>
      <c r="W149" s="275"/>
      <c r="X149" s="275"/>
      <c r="Y149" s="275"/>
      <c r="Z149" s="275"/>
      <c r="AA149" s="275"/>
      <c r="AB149" s="275"/>
      <c r="AC149" s="275"/>
      <c r="AD149" s="275"/>
      <c r="AE149" s="275"/>
      <c r="AF149" s="275"/>
      <c r="AG149" s="275"/>
      <c r="AH149" s="275"/>
      <c r="AI149" s="275"/>
      <c r="AJ149" s="275"/>
      <c r="AK149" s="275"/>
      <c r="AL149" s="275"/>
      <c r="AM149" s="371"/>
      <c r="AN149" s="277"/>
      <c r="AO149" s="277"/>
    </row>
    <row r="150" spans="3:41">
      <c r="C150" s="268" t="s">
        <v>538</v>
      </c>
      <c r="E150" s="277"/>
      <c r="F150" s="369"/>
      <c r="G150" s="391" t="s">
        <v>682</v>
      </c>
      <c r="H150" s="275"/>
      <c r="I150" s="275"/>
      <c r="J150" s="275"/>
      <c r="K150" s="275"/>
      <c r="L150" s="275"/>
      <c r="M150" s="275"/>
      <c r="N150" s="275"/>
      <c r="O150" s="275"/>
      <c r="P150" s="275"/>
      <c r="Q150" s="275"/>
      <c r="R150" s="275"/>
      <c r="S150" s="275"/>
      <c r="T150" s="275"/>
      <c r="U150" s="275"/>
      <c r="V150" s="275"/>
      <c r="W150" s="275"/>
      <c r="X150" s="275"/>
      <c r="Y150" s="275"/>
      <c r="Z150" s="275"/>
      <c r="AA150" s="275"/>
      <c r="AB150" s="275"/>
      <c r="AC150" s="275"/>
      <c r="AD150" s="275"/>
      <c r="AE150" s="275"/>
      <c r="AF150" s="275"/>
      <c r="AG150" s="275"/>
      <c r="AH150" s="275"/>
      <c r="AI150" s="275"/>
      <c r="AJ150" s="275"/>
      <c r="AK150" s="275"/>
      <c r="AL150" s="275"/>
      <c r="AM150" s="371"/>
      <c r="AN150" s="277"/>
      <c r="AO150" s="277"/>
    </row>
    <row r="151" spans="3:41">
      <c r="C151" s="268" t="s">
        <v>538</v>
      </c>
      <c r="E151" s="277"/>
      <c r="F151" s="369"/>
      <c r="G151" s="391" t="s">
        <v>683</v>
      </c>
      <c r="H151" s="275"/>
      <c r="I151" s="275"/>
      <c r="J151" s="275"/>
      <c r="K151" s="275"/>
      <c r="L151" s="275"/>
      <c r="M151" s="275"/>
      <c r="N151" s="275"/>
      <c r="O151" s="275"/>
      <c r="P151" s="275"/>
      <c r="Q151" s="275"/>
      <c r="R151" s="275"/>
      <c r="S151" s="275"/>
      <c r="T151" s="275"/>
      <c r="U151" s="275"/>
      <c r="V151" s="275"/>
      <c r="W151" s="275"/>
      <c r="X151" s="275"/>
      <c r="Y151" s="275"/>
      <c r="Z151" s="275"/>
      <c r="AA151" s="275"/>
      <c r="AB151" s="275"/>
      <c r="AC151" s="275"/>
      <c r="AD151" s="275"/>
      <c r="AE151" s="275"/>
      <c r="AF151" s="275"/>
      <c r="AG151" s="275"/>
      <c r="AH151" s="275"/>
      <c r="AI151" s="275"/>
      <c r="AJ151" s="275"/>
      <c r="AK151" s="275"/>
      <c r="AL151" s="275"/>
      <c r="AM151" s="371"/>
      <c r="AN151" s="277"/>
      <c r="AO151" s="277"/>
    </row>
    <row r="152" spans="3:41">
      <c r="C152" s="268" t="s">
        <v>538</v>
      </c>
      <c r="E152" s="277"/>
      <c r="F152" s="369"/>
      <c r="G152" s="391" t="s">
        <v>684</v>
      </c>
      <c r="H152" s="275"/>
      <c r="I152" s="275"/>
      <c r="J152" s="275"/>
      <c r="K152" s="275"/>
      <c r="L152" s="275"/>
      <c r="M152" s="275"/>
      <c r="N152" s="275"/>
      <c r="O152" s="275"/>
      <c r="P152" s="275"/>
      <c r="Q152" s="275"/>
      <c r="R152" s="275"/>
      <c r="S152" s="275"/>
      <c r="T152" s="275"/>
      <c r="U152" s="275"/>
      <c r="V152" s="275"/>
      <c r="W152" s="275"/>
      <c r="X152" s="275"/>
      <c r="Y152" s="275"/>
      <c r="Z152" s="275"/>
      <c r="AA152" s="275"/>
      <c r="AB152" s="275"/>
      <c r="AC152" s="275"/>
      <c r="AD152" s="275"/>
      <c r="AE152" s="275"/>
      <c r="AF152" s="275"/>
      <c r="AG152" s="275"/>
      <c r="AH152" s="275"/>
      <c r="AI152" s="275"/>
      <c r="AJ152" s="275"/>
      <c r="AK152" s="275"/>
      <c r="AL152" s="275"/>
      <c r="AM152" s="371"/>
      <c r="AN152" s="277"/>
      <c r="AO152" s="277"/>
    </row>
    <row r="153" spans="3:41">
      <c r="C153" s="268" t="s">
        <v>538</v>
      </c>
      <c r="E153" s="277"/>
      <c r="F153" s="369"/>
      <c r="G153" s="275"/>
      <c r="H153" s="275"/>
      <c r="I153" s="275"/>
      <c r="J153" s="275"/>
      <c r="K153" s="275"/>
      <c r="L153" s="275"/>
      <c r="M153" s="275"/>
      <c r="N153" s="275"/>
      <c r="O153" s="275"/>
      <c r="P153" s="275"/>
      <c r="Q153" s="275"/>
      <c r="R153" s="275"/>
      <c r="S153" s="275"/>
      <c r="T153" s="275"/>
      <c r="U153" s="275"/>
      <c r="V153" s="275"/>
      <c r="W153" s="275"/>
      <c r="X153" s="275"/>
      <c r="Y153" s="275"/>
      <c r="Z153" s="275"/>
      <c r="AA153" s="275"/>
      <c r="AB153" s="275"/>
      <c r="AC153" s="275"/>
      <c r="AD153" s="275"/>
      <c r="AE153" s="275"/>
      <c r="AF153" s="275"/>
      <c r="AG153" s="275"/>
      <c r="AH153" s="275"/>
      <c r="AI153" s="275"/>
      <c r="AJ153" s="275"/>
      <c r="AK153" s="275"/>
      <c r="AL153" s="275"/>
      <c r="AM153" s="371"/>
      <c r="AN153" s="277"/>
      <c r="AO153" s="277"/>
    </row>
    <row r="154" spans="3:41">
      <c r="C154" s="268" t="s">
        <v>538</v>
      </c>
      <c r="E154" s="277"/>
      <c r="F154" s="369"/>
      <c r="G154" s="294" t="s">
        <v>191</v>
      </c>
      <c r="H154" s="275"/>
      <c r="I154" s="275"/>
      <c r="J154" s="275"/>
      <c r="K154" s="275"/>
      <c r="L154" s="275"/>
      <c r="M154" s="275"/>
      <c r="N154" s="275"/>
      <c r="O154" s="275"/>
      <c r="P154" s="275"/>
      <c r="Q154" s="275"/>
      <c r="R154" s="275"/>
      <c r="S154" s="275"/>
      <c r="T154" s="275"/>
      <c r="U154" s="275"/>
      <c r="V154" s="275"/>
      <c r="W154" s="275"/>
      <c r="X154" s="275"/>
      <c r="Y154" s="275"/>
      <c r="Z154" s="275"/>
      <c r="AA154" s="275"/>
      <c r="AB154" s="275"/>
      <c r="AC154" s="275"/>
      <c r="AD154" s="275"/>
      <c r="AE154" s="275"/>
      <c r="AF154" s="275"/>
      <c r="AG154" s="275"/>
      <c r="AH154" s="275"/>
      <c r="AI154" s="275"/>
      <c r="AJ154" s="275"/>
      <c r="AK154" s="275"/>
      <c r="AL154" s="275"/>
      <c r="AM154" s="371"/>
      <c r="AN154" s="277"/>
      <c r="AO154" s="277"/>
    </row>
    <row r="155" spans="3:41" ht="14.25" thickBot="1">
      <c r="C155" s="268" t="s">
        <v>538</v>
      </c>
      <c r="E155" s="277"/>
      <c r="F155" s="369"/>
      <c r="G155" s="277"/>
      <c r="H155" s="275"/>
      <c r="I155" s="275"/>
      <c r="J155" s="275"/>
      <c r="K155" s="275"/>
      <c r="L155" s="275"/>
      <c r="M155" s="275"/>
      <c r="N155" s="275"/>
      <c r="O155" s="275"/>
      <c r="P155" s="275"/>
      <c r="Q155" s="275"/>
      <c r="R155" s="275"/>
      <c r="S155" s="275"/>
      <c r="T155" s="275"/>
      <c r="U155" s="275"/>
      <c r="V155" s="275"/>
      <c r="W155" s="275"/>
      <c r="X155" s="275"/>
      <c r="Y155" s="275"/>
      <c r="Z155" s="275"/>
      <c r="AA155" s="275"/>
      <c r="AB155" s="275"/>
      <c r="AC155" s="275"/>
      <c r="AD155" s="275"/>
      <c r="AE155" s="275"/>
      <c r="AF155" s="275"/>
      <c r="AG155" s="275"/>
      <c r="AH155" s="275"/>
      <c r="AI155" s="275"/>
      <c r="AJ155" s="275"/>
      <c r="AK155" s="275"/>
      <c r="AL155" s="275"/>
      <c r="AM155" s="371"/>
      <c r="AN155" s="277"/>
      <c r="AO155" s="277"/>
    </row>
    <row r="156" spans="3:41">
      <c r="C156" s="268" t="s">
        <v>538</v>
      </c>
      <c r="E156" s="277"/>
      <c r="F156" s="369"/>
      <c r="G156" s="1347" t="s">
        <v>55</v>
      </c>
      <c r="H156" s="1348"/>
      <c r="I156" s="1348"/>
      <c r="J156" s="1348"/>
      <c r="K156" s="1348"/>
      <c r="L156" s="1348"/>
      <c r="M156" s="1348"/>
      <c r="N156" s="1348"/>
      <c r="O156" s="1348"/>
      <c r="P156" s="1349"/>
      <c r="Q156" s="1354" t="s">
        <v>192</v>
      </c>
      <c r="R156" s="1348"/>
      <c r="S156" s="1348"/>
      <c r="T156" s="1348"/>
      <c r="U156" s="1348"/>
      <c r="V156" s="1348"/>
      <c r="W156" s="1348"/>
      <c r="X156" s="1348"/>
      <c r="Y156" s="1348"/>
      <c r="Z156" s="1348"/>
      <c r="AA156" s="1348"/>
      <c r="AB156" s="1348"/>
      <c r="AC156" s="1348"/>
      <c r="AD156" s="1348"/>
      <c r="AE156" s="1348"/>
      <c r="AF156" s="1348"/>
      <c r="AG156" s="1348"/>
      <c r="AH156" s="1348"/>
      <c r="AI156" s="1348"/>
      <c r="AJ156" s="1348"/>
      <c r="AK156" s="1349"/>
      <c r="AL156" s="275"/>
      <c r="AM156" s="371"/>
      <c r="AN156" s="277"/>
      <c r="AO156" s="277"/>
    </row>
    <row r="157" spans="3:41">
      <c r="C157" s="268" t="s">
        <v>538</v>
      </c>
      <c r="E157" s="277"/>
      <c r="F157" s="369"/>
      <c r="G157" s="1350"/>
      <c r="H157" s="1351"/>
      <c r="I157" s="1351"/>
      <c r="J157" s="1351"/>
      <c r="K157" s="1351"/>
      <c r="L157" s="1351"/>
      <c r="M157" s="1351"/>
      <c r="N157" s="1351"/>
      <c r="O157" s="1351"/>
      <c r="P157" s="1352"/>
      <c r="Q157" s="1355" t="s">
        <v>193</v>
      </c>
      <c r="R157" s="1351"/>
      <c r="S157" s="1351"/>
      <c r="T157" s="1351"/>
      <c r="U157" s="1351"/>
      <c r="V157" s="1351"/>
      <c r="W157" s="1351"/>
      <c r="X157" s="1351" t="s">
        <v>194</v>
      </c>
      <c r="Y157" s="1351"/>
      <c r="Z157" s="1351"/>
      <c r="AA157" s="1351"/>
      <c r="AB157" s="1351"/>
      <c r="AC157" s="1351"/>
      <c r="AD157" s="1351"/>
      <c r="AE157" s="1351"/>
      <c r="AF157" s="1351"/>
      <c r="AG157" s="1351"/>
      <c r="AH157" s="1351"/>
      <c r="AI157" s="1351"/>
      <c r="AJ157" s="1351"/>
      <c r="AK157" s="1352"/>
      <c r="AL157" s="275"/>
      <c r="AM157" s="371"/>
      <c r="AN157" s="277"/>
      <c r="AO157" s="277"/>
    </row>
    <row r="158" spans="3:41" ht="14.25" thickBot="1">
      <c r="C158" s="268" t="s">
        <v>538</v>
      </c>
      <c r="E158" s="277"/>
      <c r="F158" s="369"/>
      <c r="G158" s="1353"/>
      <c r="H158" s="1218"/>
      <c r="I158" s="1218"/>
      <c r="J158" s="1218"/>
      <c r="K158" s="1218"/>
      <c r="L158" s="1218"/>
      <c r="M158" s="1218"/>
      <c r="N158" s="1218"/>
      <c r="O158" s="1218"/>
      <c r="P158" s="1219"/>
      <c r="Q158" s="1217"/>
      <c r="R158" s="1218"/>
      <c r="S158" s="1218"/>
      <c r="T158" s="1218"/>
      <c r="U158" s="1218"/>
      <c r="V158" s="1218"/>
      <c r="W158" s="1218"/>
      <c r="X158" s="1218" t="s">
        <v>195</v>
      </c>
      <c r="Y158" s="1218"/>
      <c r="Z158" s="1218"/>
      <c r="AA158" s="1218"/>
      <c r="AB158" s="1218"/>
      <c r="AC158" s="1218"/>
      <c r="AD158" s="1218"/>
      <c r="AE158" s="1218" t="s">
        <v>196</v>
      </c>
      <c r="AF158" s="1218"/>
      <c r="AG158" s="1218"/>
      <c r="AH158" s="1218"/>
      <c r="AI158" s="1218"/>
      <c r="AJ158" s="1218"/>
      <c r="AK158" s="1219"/>
      <c r="AL158" s="275"/>
      <c r="AM158" s="371"/>
      <c r="AN158" s="277"/>
      <c r="AO158" s="277"/>
    </row>
    <row r="159" spans="3:41">
      <c r="C159" s="268" t="s">
        <v>538</v>
      </c>
      <c r="E159" s="277"/>
      <c r="F159" s="369"/>
      <c r="G159" s="1356" t="s">
        <v>556</v>
      </c>
      <c r="H159" s="1357"/>
      <c r="I159" s="1358" t="s">
        <v>198</v>
      </c>
      <c r="J159" s="1358"/>
      <c r="K159" s="1358"/>
      <c r="L159" s="1358"/>
      <c r="M159" s="1358"/>
      <c r="N159" s="1358"/>
      <c r="O159" s="1358"/>
      <c r="P159" s="1359"/>
      <c r="Q159" s="1360" t="s">
        <v>557</v>
      </c>
      <c r="R159" s="1357"/>
      <c r="S159" s="1357"/>
      <c r="T159" s="1357"/>
      <c r="U159" s="1357"/>
      <c r="V159" s="1357"/>
      <c r="W159" s="1357"/>
      <c r="X159" s="1357" t="s">
        <v>200</v>
      </c>
      <c r="Y159" s="1357"/>
      <c r="Z159" s="1357"/>
      <c r="AA159" s="1357"/>
      <c r="AB159" s="1357"/>
      <c r="AC159" s="1357"/>
      <c r="AD159" s="1357"/>
      <c r="AE159" s="1357" t="s">
        <v>200</v>
      </c>
      <c r="AF159" s="1357"/>
      <c r="AG159" s="1357"/>
      <c r="AH159" s="1357"/>
      <c r="AI159" s="1357"/>
      <c r="AJ159" s="1357"/>
      <c r="AK159" s="1361"/>
      <c r="AL159" s="275"/>
      <c r="AM159" s="371"/>
      <c r="AN159" s="277"/>
      <c r="AO159" s="277"/>
    </row>
    <row r="160" spans="3:41">
      <c r="C160" s="268" t="s">
        <v>538</v>
      </c>
      <c r="E160" s="277"/>
      <c r="F160" s="369"/>
      <c r="G160" s="1350" t="s">
        <v>558</v>
      </c>
      <c r="H160" s="1351"/>
      <c r="I160" s="1362" t="s">
        <v>202</v>
      </c>
      <c r="J160" s="1362"/>
      <c r="K160" s="1362"/>
      <c r="L160" s="1362"/>
      <c r="M160" s="1362"/>
      <c r="N160" s="1362"/>
      <c r="O160" s="1362"/>
      <c r="P160" s="1363"/>
      <c r="Q160" s="1355" t="s">
        <v>559</v>
      </c>
      <c r="R160" s="1351"/>
      <c r="S160" s="1351"/>
      <c r="T160" s="1351"/>
      <c r="U160" s="1351"/>
      <c r="V160" s="1351"/>
      <c r="W160" s="1351"/>
      <c r="X160" s="1351" t="s">
        <v>200</v>
      </c>
      <c r="Y160" s="1351"/>
      <c r="Z160" s="1351"/>
      <c r="AA160" s="1351"/>
      <c r="AB160" s="1351"/>
      <c r="AC160" s="1351"/>
      <c r="AD160" s="1351"/>
      <c r="AE160" s="1351" t="s">
        <v>200</v>
      </c>
      <c r="AF160" s="1351"/>
      <c r="AG160" s="1351"/>
      <c r="AH160" s="1351"/>
      <c r="AI160" s="1351"/>
      <c r="AJ160" s="1351"/>
      <c r="AK160" s="1352"/>
      <c r="AL160" s="275"/>
      <c r="AM160" s="371"/>
      <c r="AN160" s="277"/>
      <c r="AO160" s="277"/>
    </row>
    <row r="161" spans="3:41">
      <c r="C161" s="268" t="s">
        <v>538</v>
      </c>
      <c r="E161" s="277"/>
      <c r="F161" s="369"/>
      <c r="G161" s="1350" t="s">
        <v>560</v>
      </c>
      <c r="H161" s="1351"/>
      <c r="I161" s="1362" t="s">
        <v>204</v>
      </c>
      <c r="J161" s="1362"/>
      <c r="K161" s="1362"/>
      <c r="L161" s="1362"/>
      <c r="M161" s="1362"/>
      <c r="N161" s="1362"/>
      <c r="O161" s="1362"/>
      <c r="P161" s="1363"/>
      <c r="Q161" s="1355" t="s">
        <v>561</v>
      </c>
      <c r="R161" s="1351"/>
      <c r="S161" s="1351"/>
      <c r="T161" s="1351"/>
      <c r="U161" s="1351"/>
      <c r="V161" s="1351"/>
      <c r="W161" s="1351"/>
      <c r="X161" s="1351" t="s">
        <v>200</v>
      </c>
      <c r="Y161" s="1351"/>
      <c r="Z161" s="1351"/>
      <c r="AA161" s="1351"/>
      <c r="AB161" s="1351"/>
      <c r="AC161" s="1351"/>
      <c r="AD161" s="1351"/>
      <c r="AE161" s="1351" t="s">
        <v>200</v>
      </c>
      <c r="AF161" s="1351"/>
      <c r="AG161" s="1351"/>
      <c r="AH161" s="1351"/>
      <c r="AI161" s="1351"/>
      <c r="AJ161" s="1351"/>
      <c r="AK161" s="1352"/>
      <c r="AL161" s="275"/>
      <c r="AM161" s="371"/>
      <c r="AN161" s="277"/>
      <c r="AO161" s="277"/>
    </row>
    <row r="162" spans="3:41">
      <c r="C162" s="268" t="s">
        <v>538</v>
      </c>
      <c r="E162" s="277"/>
      <c r="F162" s="369"/>
      <c r="G162" s="1350" t="s">
        <v>562</v>
      </c>
      <c r="H162" s="1351"/>
      <c r="I162" s="1362" t="s">
        <v>206</v>
      </c>
      <c r="J162" s="1362"/>
      <c r="K162" s="1362"/>
      <c r="L162" s="1362"/>
      <c r="M162" s="1362"/>
      <c r="N162" s="1362"/>
      <c r="O162" s="1362"/>
      <c r="P162" s="1363"/>
      <c r="Q162" s="1355" t="s">
        <v>561</v>
      </c>
      <c r="R162" s="1351"/>
      <c r="S162" s="1351"/>
      <c r="T162" s="1351"/>
      <c r="U162" s="1351"/>
      <c r="V162" s="1351"/>
      <c r="W162" s="1351"/>
      <c r="X162" s="1351" t="s">
        <v>200</v>
      </c>
      <c r="Y162" s="1351"/>
      <c r="Z162" s="1351"/>
      <c r="AA162" s="1351"/>
      <c r="AB162" s="1351"/>
      <c r="AC162" s="1351"/>
      <c r="AD162" s="1351"/>
      <c r="AE162" s="1351" t="s">
        <v>200</v>
      </c>
      <c r="AF162" s="1351"/>
      <c r="AG162" s="1351"/>
      <c r="AH162" s="1351"/>
      <c r="AI162" s="1351"/>
      <c r="AJ162" s="1351"/>
      <c r="AK162" s="1352"/>
      <c r="AL162" s="275"/>
      <c r="AM162" s="371"/>
      <c r="AN162" s="277"/>
      <c r="AO162" s="277"/>
    </row>
    <row r="163" spans="3:41">
      <c r="C163" s="268" t="s">
        <v>538</v>
      </c>
      <c r="E163" s="277"/>
      <c r="F163" s="369"/>
      <c r="G163" s="1350" t="s">
        <v>563</v>
      </c>
      <c r="H163" s="1351"/>
      <c r="I163" s="1362" t="s">
        <v>208</v>
      </c>
      <c r="J163" s="1362"/>
      <c r="K163" s="1362"/>
      <c r="L163" s="1362"/>
      <c r="M163" s="1362"/>
      <c r="N163" s="1362"/>
      <c r="O163" s="1362"/>
      <c r="P163" s="1363"/>
      <c r="Q163" s="1355" t="s">
        <v>561</v>
      </c>
      <c r="R163" s="1351"/>
      <c r="S163" s="1351"/>
      <c r="T163" s="1351"/>
      <c r="U163" s="1351"/>
      <c r="V163" s="1351"/>
      <c r="W163" s="1351"/>
      <c r="X163" s="1364" t="s">
        <v>564</v>
      </c>
      <c r="Y163" s="1364"/>
      <c r="Z163" s="1364"/>
      <c r="AA163" s="1364"/>
      <c r="AB163" s="1364"/>
      <c r="AC163" s="1364"/>
      <c r="AD163" s="1364"/>
      <c r="AE163" s="1364" t="s">
        <v>564</v>
      </c>
      <c r="AF163" s="1364"/>
      <c r="AG163" s="1364"/>
      <c r="AH163" s="1364"/>
      <c r="AI163" s="1364"/>
      <c r="AJ163" s="1364"/>
      <c r="AK163" s="1365"/>
      <c r="AL163" s="275"/>
      <c r="AM163" s="371"/>
      <c r="AN163" s="277"/>
      <c r="AO163" s="277"/>
    </row>
    <row r="164" spans="3:41">
      <c r="C164" s="268" t="s">
        <v>538</v>
      </c>
      <c r="E164" s="277"/>
      <c r="F164" s="369"/>
      <c r="G164" s="1350" t="s">
        <v>565</v>
      </c>
      <c r="H164" s="1351"/>
      <c r="I164" s="1362" t="s">
        <v>210</v>
      </c>
      <c r="J164" s="1362"/>
      <c r="K164" s="1362"/>
      <c r="L164" s="1362"/>
      <c r="M164" s="1362"/>
      <c r="N164" s="1362"/>
      <c r="O164" s="1362"/>
      <c r="P164" s="1363"/>
      <c r="Q164" s="1366" t="s">
        <v>211</v>
      </c>
      <c r="R164" s="1366"/>
      <c r="S164" s="1366"/>
      <c r="T164" s="1366"/>
      <c r="U164" s="1366"/>
      <c r="V164" s="1366"/>
      <c r="W164" s="1366"/>
      <c r="X164" s="1366"/>
      <c r="Y164" s="1366"/>
      <c r="Z164" s="1366"/>
      <c r="AA164" s="1366"/>
      <c r="AB164" s="1366"/>
      <c r="AC164" s="1366"/>
      <c r="AD164" s="1355"/>
      <c r="AE164" s="1364" t="s">
        <v>564</v>
      </c>
      <c r="AF164" s="1364"/>
      <c r="AG164" s="1364"/>
      <c r="AH164" s="1364"/>
      <c r="AI164" s="1364"/>
      <c r="AJ164" s="1364"/>
      <c r="AK164" s="1365"/>
      <c r="AL164" s="275"/>
      <c r="AM164" s="371"/>
      <c r="AN164" s="277"/>
      <c r="AO164" s="277"/>
    </row>
    <row r="165" spans="3:41">
      <c r="C165" s="268" t="s">
        <v>538</v>
      </c>
      <c r="E165" s="277"/>
      <c r="F165" s="369"/>
      <c r="G165" s="1350" t="s">
        <v>212</v>
      </c>
      <c r="H165" s="1351"/>
      <c r="I165" s="1362" t="s">
        <v>213</v>
      </c>
      <c r="J165" s="1362"/>
      <c r="K165" s="1362"/>
      <c r="L165" s="1362"/>
      <c r="M165" s="1362"/>
      <c r="N165" s="1362"/>
      <c r="O165" s="1362"/>
      <c r="P165" s="1363"/>
      <c r="Q165" s="1366" t="s">
        <v>211</v>
      </c>
      <c r="R165" s="1366"/>
      <c r="S165" s="1366"/>
      <c r="T165" s="1366"/>
      <c r="U165" s="1366"/>
      <c r="V165" s="1366"/>
      <c r="W165" s="1366"/>
      <c r="X165" s="1366"/>
      <c r="Y165" s="1366"/>
      <c r="Z165" s="1366"/>
      <c r="AA165" s="1366"/>
      <c r="AB165" s="1366"/>
      <c r="AC165" s="1366"/>
      <c r="AD165" s="1355"/>
      <c r="AE165" s="1364" t="s">
        <v>564</v>
      </c>
      <c r="AF165" s="1364"/>
      <c r="AG165" s="1364"/>
      <c r="AH165" s="1364"/>
      <c r="AI165" s="1364"/>
      <c r="AJ165" s="1364"/>
      <c r="AK165" s="1365"/>
      <c r="AL165" s="275"/>
      <c r="AM165" s="371"/>
      <c r="AN165" s="277"/>
      <c r="AO165" s="277"/>
    </row>
    <row r="166" spans="3:41">
      <c r="C166" s="268" t="s">
        <v>538</v>
      </c>
      <c r="E166" s="277"/>
      <c r="F166" s="369"/>
      <c r="G166" s="1367" t="s">
        <v>214</v>
      </c>
      <c r="H166" s="1368"/>
      <c r="I166" s="1369" t="s">
        <v>215</v>
      </c>
      <c r="J166" s="1369"/>
      <c r="K166" s="1369"/>
      <c r="L166" s="1369"/>
      <c r="M166" s="1369"/>
      <c r="N166" s="1369"/>
      <c r="O166" s="1369"/>
      <c r="P166" s="1370"/>
      <c r="Q166" s="1371" t="s">
        <v>561</v>
      </c>
      <c r="R166" s="1368"/>
      <c r="S166" s="1368"/>
      <c r="T166" s="1368"/>
      <c r="U166" s="1368"/>
      <c r="V166" s="1368"/>
      <c r="W166" s="1368"/>
      <c r="X166" s="1368" t="s">
        <v>216</v>
      </c>
      <c r="Y166" s="1368"/>
      <c r="Z166" s="1368"/>
      <c r="AA166" s="1368"/>
      <c r="AB166" s="1368"/>
      <c r="AC166" s="1368"/>
      <c r="AD166" s="1368"/>
      <c r="AE166" s="1372" t="s">
        <v>564</v>
      </c>
      <c r="AF166" s="1372"/>
      <c r="AG166" s="1372"/>
      <c r="AH166" s="1372"/>
      <c r="AI166" s="1372"/>
      <c r="AJ166" s="1372"/>
      <c r="AK166" s="1373"/>
      <c r="AL166" s="275"/>
      <c r="AM166" s="371"/>
      <c r="AN166" s="277"/>
      <c r="AO166" s="277"/>
    </row>
    <row r="167" spans="3:41" ht="14.25" thickBot="1">
      <c r="C167" s="268" t="s">
        <v>1166</v>
      </c>
      <c r="E167" s="277"/>
      <c r="F167" s="369"/>
      <c r="G167" s="1046" t="s">
        <v>566</v>
      </c>
      <c r="H167" s="1015"/>
      <c r="I167" s="1013" t="s">
        <v>1170</v>
      </c>
      <c r="J167" s="1013"/>
      <c r="K167" s="1013"/>
      <c r="L167" s="1013"/>
      <c r="M167" s="1013"/>
      <c r="N167" s="1013"/>
      <c r="O167" s="1013"/>
      <c r="P167" s="1014"/>
      <c r="Q167" s="1217" t="s">
        <v>199</v>
      </c>
      <c r="R167" s="1218"/>
      <c r="S167" s="1218"/>
      <c r="T167" s="1218"/>
      <c r="U167" s="1218"/>
      <c r="V167" s="1218"/>
      <c r="W167" s="1218"/>
      <c r="X167" s="1218" t="s">
        <v>200</v>
      </c>
      <c r="Y167" s="1218"/>
      <c r="Z167" s="1218"/>
      <c r="AA167" s="1218"/>
      <c r="AB167" s="1218"/>
      <c r="AC167" s="1218"/>
      <c r="AD167" s="1218"/>
      <c r="AE167" s="1218" t="s">
        <v>200</v>
      </c>
      <c r="AF167" s="1218"/>
      <c r="AG167" s="1218"/>
      <c r="AH167" s="1218"/>
      <c r="AI167" s="1218"/>
      <c r="AJ167" s="1218"/>
      <c r="AK167" s="1219"/>
      <c r="AL167" s="275"/>
      <c r="AM167" s="371"/>
      <c r="AN167" s="277"/>
      <c r="AO167" s="277"/>
    </row>
    <row r="168" spans="3:41">
      <c r="C168" s="268" t="s">
        <v>538</v>
      </c>
      <c r="E168" s="277"/>
      <c r="F168" s="369"/>
      <c r="G168" s="275"/>
      <c r="H168" s="275"/>
      <c r="I168" s="275"/>
      <c r="J168" s="275"/>
      <c r="K168" s="275"/>
      <c r="L168" s="275"/>
      <c r="M168" s="275"/>
      <c r="N168" s="275"/>
      <c r="O168" s="275"/>
      <c r="P168" s="275"/>
      <c r="Q168" s="275"/>
      <c r="R168" s="275"/>
      <c r="S168" s="275"/>
      <c r="T168" s="275"/>
      <c r="U168" s="275"/>
      <c r="V168" s="275"/>
      <c r="W168" s="275"/>
      <c r="X168" s="275"/>
      <c r="Y168" s="275"/>
      <c r="Z168" s="275"/>
      <c r="AA168" s="275"/>
      <c r="AB168" s="275"/>
      <c r="AC168" s="275"/>
      <c r="AD168" s="275"/>
      <c r="AE168" s="275"/>
      <c r="AF168" s="275"/>
      <c r="AG168" s="275"/>
      <c r="AH168" s="275"/>
      <c r="AI168" s="275"/>
      <c r="AJ168" s="275"/>
      <c r="AK168" s="275"/>
      <c r="AL168" s="275"/>
      <c r="AM168" s="371"/>
      <c r="AN168" s="277"/>
      <c r="AO168" s="277"/>
    </row>
    <row r="169" spans="3:41">
      <c r="C169" s="268" t="s">
        <v>538</v>
      </c>
      <c r="E169" s="277"/>
      <c r="F169" s="369" t="s">
        <v>567</v>
      </c>
      <c r="G169" s="275"/>
      <c r="H169" s="275"/>
      <c r="I169" s="275"/>
      <c r="J169" s="275"/>
      <c r="K169" s="275"/>
      <c r="L169" s="275"/>
      <c r="M169" s="275"/>
      <c r="N169" s="275"/>
      <c r="O169" s="275"/>
      <c r="P169" s="275"/>
      <c r="Q169" s="275"/>
      <c r="R169" s="275"/>
      <c r="S169" s="275"/>
      <c r="T169" s="275"/>
      <c r="U169" s="275"/>
      <c r="V169" s="275"/>
      <c r="W169" s="275"/>
      <c r="X169" s="275"/>
      <c r="Y169" s="275"/>
      <c r="Z169" s="275"/>
      <c r="AA169" s="275"/>
      <c r="AB169" s="275"/>
      <c r="AC169" s="275"/>
      <c r="AD169" s="275"/>
      <c r="AE169" s="275"/>
      <c r="AF169" s="275"/>
      <c r="AG169" s="275"/>
      <c r="AH169" s="275"/>
      <c r="AI169" s="275"/>
      <c r="AJ169" s="275"/>
      <c r="AK169" s="275"/>
      <c r="AL169" s="275"/>
      <c r="AM169" s="371"/>
      <c r="AN169" s="277"/>
      <c r="AO169" s="277"/>
    </row>
    <row r="170" spans="3:41">
      <c r="C170" s="268" t="s">
        <v>538</v>
      </c>
      <c r="E170" s="277"/>
      <c r="F170" s="392" t="s">
        <v>1231</v>
      </c>
      <c r="G170" s="391"/>
      <c r="H170" s="391"/>
      <c r="I170" s="275"/>
      <c r="J170" s="275"/>
      <c r="K170" s="275"/>
      <c r="L170" s="275"/>
      <c r="M170" s="275"/>
      <c r="N170" s="275"/>
      <c r="O170" s="275"/>
      <c r="P170" s="275"/>
      <c r="Q170" s="275"/>
      <c r="R170" s="275"/>
      <c r="S170" s="275"/>
      <c r="T170" s="275"/>
      <c r="U170" s="275"/>
      <c r="V170" s="275"/>
      <c r="W170" s="275"/>
      <c r="X170" s="275"/>
      <c r="Y170" s="275"/>
      <c r="Z170" s="275"/>
      <c r="AA170" s="275"/>
      <c r="AB170" s="275"/>
      <c r="AC170" s="275"/>
      <c r="AD170" s="275"/>
      <c r="AE170" s="275"/>
      <c r="AF170" s="275"/>
      <c r="AG170" s="275"/>
      <c r="AH170" s="275"/>
      <c r="AI170" s="275"/>
      <c r="AJ170" s="275"/>
      <c r="AK170" s="275"/>
      <c r="AL170" s="275"/>
      <c r="AM170" s="371"/>
      <c r="AN170" s="277"/>
      <c r="AO170" s="277"/>
    </row>
    <row r="171" spans="3:41">
      <c r="C171" s="268" t="s">
        <v>538</v>
      </c>
      <c r="E171" s="277"/>
      <c r="F171" s="392" t="s">
        <v>1239</v>
      </c>
      <c r="G171" s="391"/>
      <c r="H171" s="391"/>
      <c r="I171" s="275"/>
      <c r="J171" s="275"/>
      <c r="K171" s="275"/>
      <c r="L171" s="275"/>
      <c r="M171" s="275"/>
      <c r="N171" s="275"/>
      <c r="O171" s="275"/>
      <c r="P171" s="275"/>
      <c r="Q171" s="275"/>
      <c r="R171" s="275"/>
      <c r="S171" s="275"/>
      <c r="T171" s="275"/>
      <c r="U171" s="275"/>
      <c r="V171" s="275"/>
      <c r="W171" s="275"/>
      <c r="X171" s="275"/>
      <c r="Y171" s="275"/>
      <c r="Z171" s="275"/>
      <c r="AA171" s="275"/>
      <c r="AB171" s="275"/>
      <c r="AC171" s="275"/>
      <c r="AD171" s="275"/>
      <c r="AE171" s="275"/>
      <c r="AF171" s="275"/>
      <c r="AG171" s="275"/>
      <c r="AH171" s="275"/>
      <c r="AI171" s="275"/>
      <c r="AJ171" s="275"/>
      <c r="AK171" s="275"/>
      <c r="AL171" s="275"/>
      <c r="AM171" s="371"/>
      <c r="AN171" s="277"/>
      <c r="AO171" s="277"/>
    </row>
    <row r="172" spans="3:41">
      <c r="C172" s="268" t="s">
        <v>538</v>
      </c>
      <c r="E172" s="277"/>
      <c r="F172" s="392"/>
      <c r="G172" s="391" t="s">
        <v>568</v>
      </c>
      <c r="H172" s="391"/>
      <c r="I172" s="275"/>
      <c r="J172" s="275"/>
      <c r="K172" s="275"/>
      <c r="L172" s="275"/>
      <c r="M172" s="275"/>
      <c r="N172" s="275"/>
      <c r="O172" s="275"/>
      <c r="P172" s="275"/>
      <c r="Q172" s="275"/>
      <c r="R172" s="275"/>
      <c r="S172" s="275"/>
      <c r="T172" s="275"/>
      <c r="U172" s="275"/>
      <c r="V172" s="275"/>
      <c r="W172" s="275"/>
      <c r="X172" s="275"/>
      <c r="Y172" s="275"/>
      <c r="Z172" s="275"/>
      <c r="AA172" s="275"/>
      <c r="AB172" s="275"/>
      <c r="AC172" s="275"/>
      <c r="AD172" s="275"/>
      <c r="AE172" s="275"/>
      <c r="AF172" s="275"/>
      <c r="AG172" s="275"/>
      <c r="AH172" s="275"/>
      <c r="AI172" s="275"/>
      <c r="AJ172" s="275"/>
      <c r="AK172" s="275"/>
      <c r="AL172" s="275"/>
      <c r="AM172" s="371"/>
      <c r="AN172" s="277"/>
      <c r="AO172" s="277"/>
    </row>
    <row r="173" spans="3:41">
      <c r="C173" s="268" t="s">
        <v>538</v>
      </c>
      <c r="E173" s="277"/>
      <c r="F173" s="392" t="s">
        <v>1240</v>
      </c>
      <c r="G173" s="391"/>
      <c r="H173" s="391"/>
      <c r="I173" s="275"/>
      <c r="J173" s="275"/>
      <c r="K173" s="275"/>
      <c r="L173" s="275"/>
      <c r="M173" s="275"/>
      <c r="N173" s="275"/>
      <c r="O173" s="275"/>
      <c r="P173" s="275"/>
      <c r="Q173" s="275"/>
      <c r="R173" s="275"/>
      <c r="S173" s="275"/>
      <c r="T173" s="275"/>
      <c r="U173" s="275"/>
      <c r="V173" s="275"/>
      <c r="W173" s="275"/>
      <c r="X173" s="275"/>
      <c r="Y173" s="275"/>
      <c r="Z173" s="275"/>
      <c r="AA173" s="275"/>
      <c r="AB173" s="275"/>
      <c r="AC173" s="275"/>
      <c r="AD173" s="275"/>
      <c r="AE173" s="275"/>
      <c r="AF173" s="275"/>
      <c r="AG173" s="275"/>
      <c r="AH173" s="275"/>
      <c r="AI173" s="275"/>
      <c r="AJ173" s="275"/>
      <c r="AK173" s="275"/>
      <c r="AL173" s="275"/>
      <c r="AM173" s="371"/>
      <c r="AN173" s="277"/>
      <c r="AO173" s="277"/>
    </row>
    <row r="174" spans="3:41">
      <c r="C174" s="268" t="s">
        <v>538</v>
      </c>
      <c r="E174" s="277"/>
      <c r="F174" s="392"/>
      <c r="G174" s="391" t="s">
        <v>1241</v>
      </c>
      <c r="H174" s="391"/>
      <c r="I174" s="275"/>
      <c r="J174" s="275"/>
      <c r="K174" s="275"/>
      <c r="L174" s="275"/>
      <c r="M174" s="275"/>
      <c r="N174" s="275"/>
      <c r="O174" s="275"/>
      <c r="P174" s="275"/>
      <c r="Q174" s="275"/>
      <c r="R174" s="275"/>
      <c r="S174" s="275"/>
      <c r="T174" s="275"/>
      <c r="U174" s="275"/>
      <c r="V174" s="275"/>
      <c r="W174" s="275"/>
      <c r="X174" s="275"/>
      <c r="Y174" s="275"/>
      <c r="Z174" s="275"/>
      <c r="AA174" s="275"/>
      <c r="AB174" s="275"/>
      <c r="AC174" s="275"/>
      <c r="AD174" s="275"/>
      <c r="AE174" s="275"/>
      <c r="AF174" s="275"/>
      <c r="AG174" s="275"/>
      <c r="AH174" s="275"/>
      <c r="AI174" s="275"/>
      <c r="AJ174" s="275"/>
      <c r="AK174" s="275"/>
      <c r="AL174" s="275"/>
      <c r="AM174" s="371"/>
      <c r="AN174" s="277"/>
      <c r="AO174" s="277"/>
    </row>
    <row r="175" spans="3:41">
      <c r="C175" s="268" t="s">
        <v>537</v>
      </c>
      <c r="E175" s="277"/>
      <c r="F175" s="392" t="s">
        <v>1242</v>
      </c>
      <c r="G175" s="391"/>
      <c r="H175" s="391"/>
      <c r="I175" s="275"/>
      <c r="J175" s="275"/>
      <c r="K175" s="275"/>
      <c r="L175" s="275"/>
      <c r="M175" s="275"/>
      <c r="N175" s="275"/>
      <c r="O175" s="275"/>
      <c r="P175" s="275"/>
      <c r="Q175" s="275"/>
      <c r="R175" s="275"/>
      <c r="S175" s="275"/>
      <c r="T175" s="275"/>
      <c r="U175" s="275"/>
      <c r="V175" s="275"/>
      <c r="W175" s="275"/>
      <c r="X175" s="275"/>
      <c r="Y175" s="275"/>
      <c r="Z175" s="275"/>
      <c r="AA175" s="275"/>
      <c r="AB175" s="275"/>
      <c r="AC175" s="275"/>
      <c r="AD175" s="275"/>
      <c r="AE175" s="275"/>
      <c r="AF175" s="275"/>
      <c r="AG175" s="275"/>
      <c r="AH175" s="275"/>
      <c r="AI175" s="275"/>
      <c r="AJ175" s="275"/>
      <c r="AK175" s="275"/>
      <c r="AL175" s="275"/>
      <c r="AM175" s="371"/>
      <c r="AN175" s="277"/>
      <c r="AO175" s="277"/>
    </row>
    <row r="176" spans="3:41">
      <c r="C176" s="268" t="s">
        <v>538</v>
      </c>
      <c r="E176" s="277"/>
      <c r="F176" s="393"/>
      <c r="G176" s="394"/>
      <c r="H176" s="39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5"/>
      <c r="AN176" s="277"/>
      <c r="AO176" s="277"/>
    </row>
    <row r="177" spans="3:41">
      <c r="C177" s="268" t="s">
        <v>538</v>
      </c>
      <c r="E177" s="277"/>
      <c r="F177" s="277"/>
      <c r="G177" s="277"/>
      <c r="H177" s="277"/>
      <c r="I177" s="277"/>
      <c r="J177" s="277"/>
      <c r="K177" s="277"/>
      <c r="L177" s="277"/>
      <c r="M177" s="277"/>
      <c r="N177" s="277"/>
      <c r="O177" s="277"/>
      <c r="P177" s="277"/>
      <c r="Q177" s="277"/>
      <c r="R177" s="277"/>
      <c r="S177" s="277"/>
      <c r="T177" s="277"/>
      <c r="U177" s="277"/>
      <c r="V177" s="277"/>
      <c r="W177" s="277"/>
      <c r="X177" s="277"/>
      <c r="Y177" s="277"/>
      <c r="Z177" s="277"/>
      <c r="AA177" s="277"/>
      <c r="AB177" s="277"/>
      <c r="AC177" s="277"/>
      <c r="AD177" s="277"/>
      <c r="AE177" s="277"/>
      <c r="AF177" s="277"/>
      <c r="AG177" s="277"/>
      <c r="AH177" s="277"/>
      <c r="AI177" s="277"/>
      <c r="AJ177" s="277"/>
      <c r="AK177" s="277"/>
      <c r="AL177" s="277"/>
      <c r="AM177" s="277"/>
      <c r="AN177" s="277"/>
      <c r="AO177" s="277"/>
    </row>
  </sheetData>
  <sheetProtection algorithmName="SHA-512" hashValue="hDoMSWVvQRsbxbUJZFXUWN+fyiTNDBdvRN1CphBlbnwintjtKf/D05OaEbEtmaTSbFrxO4xiukW0hPV2s2SSPQ==" saltValue="00+SkmWMVn7SOIjgcygAyw==" spinCount="100000" sheet="1" objects="1" scenarios="1"/>
  <autoFilter ref="C4:C177" xr:uid="{00000000-0009-0000-0000-000002000000}">
    <filterColumn colId="0">
      <filters>
        <filter val="○"/>
      </filters>
    </filterColumn>
  </autoFilter>
  <mergeCells count="552">
    <mergeCell ref="G166:H166"/>
    <mergeCell ref="I166:P166"/>
    <mergeCell ref="Q166:W166"/>
    <mergeCell ref="X166:AD166"/>
    <mergeCell ref="AE166:AK166"/>
    <mergeCell ref="G165:H165"/>
    <mergeCell ref="I165:P165"/>
    <mergeCell ref="Q165:AD165"/>
    <mergeCell ref="AE165:AK165"/>
    <mergeCell ref="G163:H163"/>
    <mergeCell ref="I163:P163"/>
    <mergeCell ref="Q163:W163"/>
    <mergeCell ref="X163:AD163"/>
    <mergeCell ref="AE163:AK163"/>
    <mergeCell ref="G164:H164"/>
    <mergeCell ref="I164:P164"/>
    <mergeCell ref="Q164:AD164"/>
    <mergeCell ref="AE164:AK164"/>
    <mergeCell ref="G161:H161"/>
    <mergeCell ref="I161:P161"/>
    <mergeCell ref="Q161:W161"/>
    <mergeCell ref="X161:AD161"/>
    <mergeCell ref="AE161:AK161"/>
    <mergeCell ref="G162:H162"/>
    <mergeCell ref="I162:P162"/>
    <mergeCell ref="Q162:W162"/>
    <mergeCell ref="X162:AD162"/>
    <mergeCell ref="AE162:AK162"/>
    <mergeCell ref="G159:H159"/>
    <mergeCell ref="I159:P159"/>
    <mergeCell ref="Q159:W159"/>
    <mergeCell ref="X159:AD159"/>
    <mergeCell ref="AE159:AK159"/>
    <mergeCell ref="G160:H160"/>
    <mergeCell ref="I160:P160"/>
    <mergeCell ref="Q160:W160"/>
    <mergeCell ref="X160:AD160"/>
    <mergeCell ref="AE160:AK160"/>
    <mergeCell ref="G156:P158"/>
    <mergeCell ref="Q156:AK156"/>
    <mergeCell ref="Q157:W158"/>
    <mergeCell ref="X157:AK157"/>
    <mergeCell ref="X158:AD158"/>
    <mergeCell ref="AE158:AK158"/>
    <mergeCell ref="AH144:AI144"/>
    <mergeCell ref="P145:Y145"/>
    <mergeCell ref="Z145:AA145"/>
    <mergeCell ref="AB145:AC145"/>
    <mergeCell ref="AE145:AF145"/>
    <mergeCell ref="AH145:AI145"/>
    <mergeCell ref="L144:L145"/>
    <mergeCell ref="M144:O145"/>
    <mergeCell ref="P144:Y144"/>
    <mergeCell ref="Z144:AA144"/>
    <mergeCell ref="AB144:AC144"/>
    <mergeCell ref="AE144:AF144"/>
    <mergeCell ref="L140:L141"/>
    <mergeCell ref="M140:O141"/>
    <mergeCell ref="P140:Y140"/>
    <mergeCell ref="Z140:AA140"/>
    <mergeCell ref="AB140:AC140"/>
    <mergeCell ref="AE140:AF140"/>
    <mergeCell ref="AH142:AI142"/>
    <mergeCell ref="P143:Y143"/>
    <mergeCell ref="Z143:AA143"/>
    <mergeCell ref="AB143:AC143"/>
    <mergeCell ref="AE143:AF143"/>
    <mergeCell ref="AH143:AI143"/>
    <mergeCell ref="L142:L143"/>
    <mergeCell ref="M142:O143"/>
    <mergeCell ref="P142:Y142"/>
    <mergeCell ref="Z142:AA142"/>
    <mergeCell ref="AB142:AC142"/>
    <mergeCell ref="AE142:AF142"/>
    <mergeCell ref="AB137:AC137"/>
    <mergeCell ref="AE137:AF137"/>
    <mergeCell ref="AH137:AI137"/>
    <mergeCell ref="AH140:AI140"/>
    <mergeCell ref="P141:Y141"/>
    <mergeCell ref="Z141:AA141"/>
    <mergeCell ref="AB141:AC141"/>
    <mergeCell ref="AE141:AF141"/>
    <mergeCell ref="AH141:AI141"/>
    <mergeCell ref="L138:L139"/>
    <mergeCell ref="M138:O139"/>
    <mergeCell ref="P138:Y138"/>
    <mergeCell ref="Z138:AA138"/>
    <mergeCell ref="AB138:AC138"/>
    <mergeCell ref="J135:K135"/>
    <mergeCell ref="L135:AJ135"/>
    <mergeCell ref="K136:K145"/>
    <mergeCell ref="L136:L137"/>
    <mergeCell ref="M136:O137"/>
    <mergeCell ref="P136:Y136"/>
    <mergeCell ref="Z136:AA136"/>
    <mergeCell ref="AB136:AC136"/>
    <mergeCell ref="AE136:AF136"/>
    <mergeCell ref="AH136:AI136"/>
    <mergeCell ref="AE138:AF138"/>
    <mergeCell ref="AH138:AI138"/>
    <mergeCell ref="P139:Y139"/>
    <mergeCell ref="Z139:AA139"/>
    <mergeCell ref="AB139:AC139"/>
    <mergeCell ref="AE139:AF139"/>
    <mergeCell ref="AH139:AI139"/>
    <mergeCell ref="P137:Y137"/>
    <mergeCell ref="Z137:AA137"/>
    <mergeCell ref="AH132:AI132"/>
    <mergeCell ref="P133:Y133"/>
    <mergeCell ref="Z133:AA133"/>
    <mergeCell ref="AB133:AC133"/>
    <mergeCell ref="AE133:AF133"/>
    <mergeCell ref="AH133:AI133"/>
    <mergeCell ref="L132:L133"/>
    <mergeCell ref="M132:O133"/>
    <mergeCell ref="P132:Y132"/>
    <mergeCell ref="Z132:AA132"/>
    <mergeCell ref="AB132:AC132"/>
    <mergeCell ref="AE132:AF132"/>
    <mergeCell ref="L128:L129"/>
    <mergeCell ref="M128:O129"/>
    <mergeCell ref="P128:Y128"/>
    <mergeCell ref="Z128:AA128"/>
    <mergeCell ref="AB128:AC128"/>
    <mergeCell ref="AE128:AF128"/>
    <mergeCell ref="AH130:AI130"/>
    <mergeCell ref="P131:Y131"/>
    <mergeCell ref="Z131:AA131"/>
    <mergeCell ref="AB131:AC131"/>
    <mergeCell ref="AE131:AF131"/>
    <mergeCell ref="AH131:AI131"/>
    <mergeCell ref="L130:L131"/>
    <mergeCell ref="M130:O131"/>
    <mergeCell ref="P130:Y130"/>
    <mergeCell ref="Z130:AA130"/>
    <mergeCell ref="AB130:AC130"/>
    <mergeCell ref="AE130:AF130"/>
    <mergeCell ref="AB125:AC125"/>
    <mergeCell ref="AE125:AF125"/>
    <mergeCell ref="AH125:AI125"/>
    <mergeCell ref="AH128:AI128"/>
    <mergeCell ref="P129:Y129"/>
    <mergeCell ref="Z129:AA129"/>
    <mergeCell ref="AB129:AC129"/>
    <mergeCell ref="AE129:AF129"/>
    <mergeCell ref="AH129:AI129"/>
    <mergeCell ref="L126:L127"/>
    <mergeCell ref="M126:O127"/>
    <mergeCell ref="P126:Y126"/>
    <mergeCell ref="Z126:AA126"/>
    <mergeCell ref="AB126:AC126"/>
    <mergeCell ref="J123:K123"/>
    <mergeCell ref="L123:AJ123"/>
    <mergeCell ref="K124:K133"/>
    <mergeCell ref="L124:L125"/>
    <mergeCell ref="M124:O125"/>
    <mergeCell ref="P124:Y124"/>
    <mergeCell ref="Z124:AA124"/>
    <mergeCell ref="AB124:AC124"/>
    <mergeCell ref="AE124:AF124"/>
    <mergeCell ref="AH124:AI124"/>
    <mergeCell ref="AE126:AF126"/>
    <mergeCell ref="AH126:AI126"/>
    <mergeCell ref="P127:Y127"/>
    <mergeCell ref="Z127:AA127"/>
    <mergeCell ref="AB127:AC127"/>
    <mergeCell ref="AE127:AF127"/>
    <mergeCell ref="AH127:AI127"/>
    <mergeCell ref="P125:Y125"/>
    <mergeCell ref="Z125:AA125"/>
    <mergeCell ref="AH120:AI120"/>
    <mergeCell ref="P121:Y121"/>
    <mergeCell ref="Z121:AA121"/>
    <mergeCell ref="AB121:AC121"/>
    <mergeCell ref="AE121:AF121"/>
    <mergeCell ref="AH121:AI121"/>
    <mergeCell ref="L120:L121"/>
    <mergeCell ref="M120:O121"/>
    <mergeCell ref="P120:Y120"/>
    <mergeCell ref="Z120:AA120"/>
    <mergeCell ref="AB120:AC120"/>
    <mergeCell ref="AE120:AF120"/>
    <mergeCell ref="L116:L117"/>
    <mergeCell ref="M116:O117"/>
    <mergeCell ref="P116:Y116"/>
    <mergeCell ref="Z116:AA116"/>
    <mergeCell ref="AB116:AC116"/>
    <mergeCell ref="AE116:AF116"/>
    <mergeCell ref="AH118:AI118"/>
    <mergeCell ref="P119:Y119"/>
    <mergeCell ref="Z119:AA119"/>
    <mergeCell ref="AB119:AC119"/>
    <mergeCell ref="AE119:AF119"/>
    <mergeCell ref="AH119:AI119"/>
    <mergeCell ref="L118:L119"/>
    <mergeCell ref="M118:O119"/>
    <mergeCell ref="P118:Y118"/>
    <mergeCell ref="Z118:AA118"/>
    <mergeCell ref="AB118:AC118"/>
    <mergeCell ref="AE118:AF118"/>
    <mergeCell ref="AB113:AC113"/>
    <mergeCell ref="AE113:AF113"/>
    <mergeCell ref="AH113:AI113"/>
    <mergeCell ref="AH116:AI116"/>
    <mergeCell ref="P117:Y117"/>
    <mergeCell ref="Z117:AA117"/>
    <mergeCell ref="AB117:AC117"/>
    <mergeCell ref="AE117:AF117"/>
    <mergeCell ref="AH117:AI117"/>
    <mergeCell ref="L114:L115"/>
    <mergeCell ref="M114:O115"/>
    <mergeCell ref="P114:Y114"/>
    <mergeCell ref="Z114:AA114"/>
    <mergeCell ref="AB114:AC114"/>
    <mergeCell ref="J111:K111"/>
    <mergeCell ref="L111:AJ111"/>
    <mergeCell ref="K112:K121"/>
    <mergeCell ref="L112:L113"/>
    <mergeCell ref="M112:O113"/>
    <mergeCell ref="P112:Y112"/>
    <mergeCell ref="Z112:AA112"/>
    <mergeCell ref="AB112:AC112"/>
    <mergeCell ref="AE112:AF112"/>
    <mergeCell ref="AH112:AI112"/>
    <mergeCell ref="AE114:AF114"/>
    <mergeCell ref="AH114:AI114"/>
    <mergeCell ref="P115:Y115"/>
    <mergeCell ref="Z115:AA115"/>
    <mergeCell ref="AB115:AC115"/>
    <mergeCell ref="AE115:AF115"/>
    <mergeCell ref="AH115:AI115"/>
    <mergeCell ref="P113:Y113"/>
    <mergeCell ref="Z113:AA113"/>
    <mergeCell ref="AH108:AI108"/>
    <mergeCell ref="P109:Y109"/>
    <mergeCell ref="Z109:AA109"/>
    <mergeCell ref="AB109:AC109"/>
    <mergeCell ref="AE109:AF109"/>
    <mergeCell ref="AH109:AI109"/>
    <mergeCell ref="L108:L109"/>
    <mergeCell ref="M108:O109"/>
    <mergeCell ref="P108:Y108"/>
    <mergeCell ref="Z108:AA108"/>
    <mergeCell ref="AB108:AC108"/>
    <mergeCell ref="AE108:AF108"/>
    <mergeCell ref="L104:L105"/>
    <mergeCell ref="M104:O105"/>
    <mergeCell ref="P104:Y104"/>
    <mergeCell ref="Z104:AA104"/>
    <mergeCell ref="AB104:AC104"/>
    <mergeCell ref="AE104:AF104"/>
    <mergeCell ref="AH106:AI106"/>
    <mergeCell ref="P107:Y107"/>
    <mergeCell ref="Z107:AA107"/>
    <mergeCell ref="AB107:AC107"/>
    <mergeCell ref="AE107:AF107"/>
    <mergeCell ref="AH107:AI107"/>
    <mergeCell ref="L106:L107"/>
    <mergeCell ref="M106:O107"/>
    <mergeCell ref="P106:Y106"/>
    <mergeCell ref="Z106:AA106"/>
    <mergeCell ref="AB106:AC106"/>
    <mergeCell ref="AE106:AF106"/>
    <mergeCell ref="AB101:AC101"/>
    <mergeCell ref="AE101:AF101"/>
    <mergeCell ref="AH101:AI101"/>
    <mergeCell ref="AH104:AI104"/>
    <mergeCell ref="P105:Y105"/>
    <mergeCell ref="Z105:AA105"/>
    <mergeCell ref="AB105:AC105"/>
    <mergeCell ref="AE105:AF105"/>
    <mergeCell ref="AH105:AI105"/>
    <mergeCell ref="L102:L103"/>
    <mergeCell ref="M102:O103"/>
    <mergeCell ref="P102:Y102"/>
    <mergeCell ref="Z102:AA102"/>
    <mergeCell ref="AB102:AC102"/>
    <mergeCell ref="J99:K99"/>
    <mergeCell ref="L99:AJ99"/>
    <mergeCell ref="K100:K109"/>
    <mergeCell ref="L100:L101"/>
    <mergeCell ref="M100:O101"/>
    <mergeCell ref="P100:Y100"/>
    <mergeCell ref="Z100:AA100"/>
    <mergeCell ref="AB100:AC100"/>
    <mergeCell ref="AE100:AF100"/>
    <mergeCell ref="AH100:AI100"/>
    <mergeCell ref="AE102:AF102"/>
    <mergeCell ref="AH102:AI102"/>
    <mergeCell ref="P103:Y103"/>
    <mergeCell ref="Z103:AA103"/>
    <mergeCell ref="AB103:AC103"/>
    <mergeCell ref="AE103:AF103"/>
    <mergeCell ref="AH103:AI103"/>
    <mergeCell ref="P101:Y101"/>
    <mergeCell ref="Z101:AA101"/>
    <mergeCell ref="AH96:AI96"/>
    <mergeCell ref="P97:Y97"/>
    <mergeCell ref="Z97:AA97"/>
    <mergeCell ref="AB97:AC97"/>
    <mergeCell ref="AE97:AF97"/>
    <mergeCell ref="AH97:AI97"/>
    <mergeCell ref="L96:L97"/>
    <mergeCell ref="M96:O97"/>
    <mergeCell ref="P96:Y96"/>
    <mergeCell ref="Z96:AA96"/>
    <mergeCell ref="AB96:AC96"/>
    <mergeCell ref="AE96:AF96"/>
    <mergeCell ref="AH94:AI94"/>
    <mergeCell ref="P95:Y95"/>
    <mergeCell ref="Z95:AA95"/>
    <mergeCell ref="AB95:AC95"/>
    <mergeCell ref="AE95:AF95"/>
    <mergeCell ref="AH95:AI95"/>
    <mergeCell ref="L94:L95"/>
    <mergeCell ref="M94:O95"/>
    <mergeCell ref="P94:Y94"/>
    <mergeCell ref="Z94:AA94"/>
    <mergeCell ref="AB94:AC94"/>
    <mergeCell ref="AE94:AF94"/>
    <mergeCell ref="AH92:AI92"/>
    <mergeCell ref="P93:Y93"/>
    <mergeCell ref="Z93:AA93"/>
    <mergeCell ref="AB93:AC93"/>
    <mergeCell ref="AE93:AF93"/>
    <mergeCell ref="AH93:AI93"/>
    <mergeCell ref="L92:L93"/>
    <mergeCell ref="M92:O93"/>
    <mergeCell ref="P92:Y92"/>
    <mergeCell ref="Z92:AA92"/>
    <mergeCell ref="AB92:AC92"/>
    <mergeCell ref="AE92:AF92"/>
    <mergeCell ref="AE90:AF90"/>
    <mergeCell ref="AH90:AI90"/>
    <mergeCell ref="P91:Y91"/>
    <mergeCell ref="Z91:AA91"/>
    <mergeCell ref="AB91:AC91"/>
    <mergeCell ref="AE91:AF91"/>
    <mergeCell ref="AH91:AI91"/>
    <mergeCell ref="AE88:AF88"/>
    <mergeCell ref="AH88:AI88"/>
    <mergeCell ref="P89:Y89"/>
    <mergeCell ref="Z89:AA89"/>
    <mergeCell ref="AB89:AC89"/>
    <mergeCell ref="AE89:AF89"/>
    <mergeCell ref="AH89:AI89"/>
    <mergeCell ref="K88:K97"/>
    <mergeCell ref="L88:L89"/>
    <mergeCell ref="M88:O89"/>
    <mergeCell ref="P88:Y88"/>
    <mergeCell ref="Z88:AA88"/>
    <mergeCell ref="AB88:AC88"/>
    <mergeCell ref="L90:L91"/>
    <mergeCell ref="M90:O91"/>
    <mergeCell ref="P90:Y90"/>
    <mergeCell ref="Z90:AA90"/>
    <mergeCell ref="AB90:AC90"/>
    <mergeCell ref="Y76:AI76"/>
    <mergeCell ref="I85:J85"/>
    <mergeCell ref="L85:M85"/>
    <mergeCell ref="O85:P85"/>
    <mergeCell ref="J87:K87"/>
    <mergeCell ref="L87:AJ87"/>
    <mergeCell ref="N77:O77"/>
    <mergeCell ref="Q77:R77"/>
    <mergeCell ref="T77:U77"/>
    <mergeCell ref="G80:AE80"/>
    <mergeCell ref="F81:AM81"/>
    <mergeCell ref="F6:J6"/>
    <mergeCell ref="K6:AN6"/>
    <mergeCell ref="F8:J8"/>
    <mergeCell ref="K8:V8"/>
    <mergeCell ref="X8:AB8"/>
    <mergeCell ref="U66:AJ66"/>
    <mergeCell ref="F10:J10"/>
    <mergeCell ref="K10:V10"/>
    <mergeCell ref="H20:R20"/>
    <mergeCell ref="S20:T20"/>
    <mergeCell ref="U20:W20"/>
    <mergeCell ref="X20:AH20"/>
    <mergeCell ref="AI20:AJ20"/>
    <mergeCell ref="AK20:AL20"/>
    <mergeCell ref="H21:R21"/>
    <mergeCell ref="J23:L23"/>
    <mergeCell ref="S23:T23"/>
    <mergeCell ref="U23:W23"/>
    <mergeCell ref="X23:AH23"/>
    <mergeCell ref="AI23:AJ23"/>
    <mergeCell ref="AK23:AL23"/>
    <mergeCell ref="J24:L24"/>
    <mergeCell ref="S24:T24"/>
    <mergeCell ref="U24:W24"/>
    <mergeCell ref="X24:AH24"/>
    <mergeCell ref="AI24:AJ24"/>
    <mergeCell ref="AK24:AL24"/>
    <mergeCell ref="J25:L25"/>
    <mergeCell ref="S25:T25"/>
    <mergeCell ref="U25:W25"/>
    <mergeCell ref="X25:AH25"/>
    <mergeCell ref="AI25:AJ25"/>
    <mergeCell ref="AK25:AL25"/>
    <mergeCell ref="J26:L26"/>
    <mergeCell ref="S26:T26"/>
    <mergeCell ref="U26:W26"/>
    <mergeCell ref="X26:AH26"/>
    <mergeCell ref="AI26:AJ26"/>
    <mergeCell ref="AK26:AL26"/>
    <mergeCell ref="J28:L28"/>
    <mergeCell ref="S28:T28"/>
    <mergeCell ref="U28:W28"/>
    <mergeCell ref="X28:AH28"/>
    <mergeCell ref="AI28:AJ28"/>
    <mergeCell ref="AK28:AL28"/>
    <mergeCell ref="J29:L29"/>
    <mergeCell ref="S29:T29"/>
    <mergeCell ref="U29:W29"/>
    <mergeCell ref="X29:AH29"/>
    <mergeCell ref="AI29:AJ29"/>
    <mergeCell ref="AK29:AL29"/>
    <mergeCell ref="U30:W30"/>
    <mergeCell ref="X30:AH30"/>
    <mergeCell ref="AI30:AJ30"/>
    <mergeCell ref="AK30:AL30"/>
    <mergeCell ref="J32:L32"/>
    <mergeCell ref="N32:R32"/>
    <mergeCell ref="S32:T32"/>
    <mergeCell ref="U32:W32"/>
    <mergeCell ref="X32:AH32"/>
    <mergeCell ref="AI32:AJ32"/>
    <mergeCell ref="AK32:AL32"/>
    <mergeCell ref="J33:L33"/>
    <mergeCell ref="N33:R33"/>
    <mergeCell ref="S33:T33"/>
    <mergeCell ref="U33:W33"/>
    <mergeCell ref="X33:AH33"/>
    <mergeCell ref="AI33:AJ33"/>
    <mergeCell ref="AK33:AL33"/>
    <mergeCell ref="H34:R34"/>
    <mergeCell ref="J36:L36"/>
    <mergeCell ref="N36:R36"/>
    <mergeCell ref="S36:T36"/>
    <mergeCell ref="U36:W36"/>
    <mergeCell ref="X36:AH36"/>
    <mergeCell ref="AI36:AJ36"/>
    <mergeCell ref="AK36:AL36"/>
    <mergeCell ref="J37:L37"/>
    <mergeCell ref="N37:R37"/>
    <mergeCell ref="S37:T37"/>
    <mergeCell ref="U37:W37"/>
    <mergeCell ref="X37:AH37"/>
    <mergeCell ref="AI37:AJ37"/>
    <mergeCell ref="AK37:AL37"/>
    <mergeCell ref="AI39:AJ39"/>
    <mergeCell ref="AK39:AL39"/>
    <mergeCell ref="J38:L38"/>
    <mergeCell ref="N38:R38"/>
    <mergeCell ref="S38:T38"/>
    <mergeCell ref="U38:W38"/>
    <mergeCell ref="X38:AH38"/>
    <mergeCell ref="AI38:AJ38"/>
    <mergeCell ref="S40:T40"/>
    <mergeCell ref="U40:W40"/>
    <mergeCell ref="X40:AH40"/>
    <mergeCell ref="AI40:AJ40"/>
    <mergeCell ref="AK38:AL38"/>
    <mergeCell ref="J39:L39"/>
    <mergeCell ref="N39:R39"/>
    <mergeCell ref="S39:T39"/>
    <mergeCell ref="U39:W39"/>
    <mergeCell ref="X39:AH39"/>
    <mergeCell ref="AK40:AL40"/>
    <mergeCell ref="J41:L41"/>
    <mergeCell ref="N41:R41"/>
    <mergeCell ref="S41:T41"/>
    <mergeCell ref="U41:W41"/>
    <mergeCell ref="X41:AH41"/>
    <mergeCell ref="AI41:AJ41"/>
    <mergeCell ref="AK41:AL41"/>
    <mergeCell ref="J40:L40"/>
    <mergeCell ref="N40:R40"/>
    <mergeCell ref="S49:T49"/>
    <mergeCell ref="AI49:AJ49"/>
    <mergeCell ref="AK49:AL49"/>
    <mergeCell ref="X49:AH49"/>
    <mergeCell ref="J46:L46"/>
    <mergeCell ref="N46:R46"/>
    <mergeCell ref="AK44:AL44"/>
    <mergeCell ref="J43:L43"/>
    <mergeCell ref="N43:R43"/>
    <mergeCell ref="S43:T43"/>
    <mergeCell ref="U43:W43"/>
    <mergeCell ref="X43:AH43"/>
    <mergeCell ref="AI43:AJ43"/>
    <mergeCell ref="S46:T46"/>
    <mergeCell ref="U46:W46"/>
    <mergeCell ref="X46:AH46"/>
    <mergeCell ref="AI46:AJ46"/>
    <mergeCell ref="AK43:AL43"/>
    <mergeCell ref="J44:L44"/>
    <mergeCell ref="N44:R44"/>
    <mergeCell ref="S44:T44"/>
    <mergeCell ref="U44:W44"/>
    <mergeCell ref="X44:AH44"/>
    <mergeCell ref="AK46:AL46"/>
    <mergeCell ref="AC8:AN8"/>
    <mergeCell ref="U70:AJ70"/>
    <mergeCell ref="O72:T72"/>
    <mergeCell ref="U72:AJ72"/>
    <mergeCell ref="O73:T73"/>
    <mergeCell ref="U73:AJ73"/>
    <mergeCell ref="O74:T74"/>
    <mergeCell ref="U74:AJ74"/>
    <mergeCell ref="O65:T65"/>
    <mergeCell ref="AC62:AD62"/>
    <mergeCell ref="AE62:AF62"/>
    <mergeCell ref="AH62:AI62"/>
    <mergeCell ref="AK62:AL62"/>
    <mergeCell ref="U65:AJ65"/>
    <mergeCell ref="AK65:AN70"/>
    <mergeCell ref="O66:T66"/>
    <mergeCell ref="O68:T68"/>
    <mergeCell ref="U68:AJ68"/>
    <mergeCell ref="O69:T69"/>
    <mergeCell ref="U69:AJ69"/>
    <mergeCell ref="O70:T70"/>
    <mergeCell ref="U67:AJ67"/>
    <mergeCell ref="O67:T67"/>
    <mergeCell ref="AI44:AJ44"/>
    <mergeCell ref="AY46:BC46"/>
    <mergeCell ref="BD46:BE46"/>
    <mergeCell ref="BF46:BH46"/>
    <mergeCell ref="BI46:BS46"/>
    <mergeCell ref="BT46:BU46"/>
    <mergeCell ref="BV46:BW46"/>
    <mergeCell ref="G167:H167"/>
    <mergeCell ref="I167:P167"/>
    <mergeCell ref="Q167:W167"/>
    <mergeCell ref="X167:AD167"/>
    <mergeCell ref="AE167:AK167"/>
    <mergeCell ref="J47:L47"/>
    <mergeCell ref="N47:R47"/>
    <mergeCell ref="S47:T47"/>
    <mergeCell ref="U47:W47"/>
    <mergeCell ref="X47:AH47"/>
    <mergeCell ref="AI47:AJ47"/>
    <mergeCell ref="AK47:AL47"/>
    <mergeCell ref="U50:W50"/>
    <mergeCell ref="AI50:AJ50"/>
    <mergeCell ref="AK50:AL50"/>
    <mergeCell ref="U49:W49"/>
    <mergeCell ref="J49:L49"/>
    <mergeCell ref="N49:R49"/>
  </mergeCells>
  <phoneticPr fontId="21"/>
  <conditionalFormatting sqref="U66">
    <cfRule type="expression" dxfId="236" priority="19" stopIfTrue="1">
      <formula>$O$66="－"</formula>
    </cfRule>
  </conditionalFormatting>
  <conditionalFormatting sqref="U68:AJ68">
    <cfRule type="expression" dxfId="235" priority="20" stopIfTrue="1">
      <formula>$O$68="JVの代表者（社名）"</formula>
    </cfRule>
  </conditionalFormatting>
  <conditionalFormatting sqref="AO168:AO177 AO83:AO166">
    <cfRule type="expression" dxfId="234" priority="17" stopIfTrue="1">
      <formula>$AN$76=TRUE</formula>
    </cfRule>
  </conditionalFormatting>
  <conditionalFormatting sqref="U67:AJ67">
    <cfRule type="expression" dxfId="233" priority="10" stopIfTrue="1">
      <formula>$O$67="ＪＶ構成"</formula>
    </cfRule>
  </conditionalFormatting>
  <conditionalFormatting sqref="E168:AN177 Q167:AN167 E83:AN166">
    <cfRule type="expression" dxfId="232" priority="9" stopIfTrue="1">
      <formula>$Y$76="含まれない。"</formula>
    </cfRule>
  </conditionalFormatting>
  <conditionalFormatting sqref="E99:AN110">
    <cfRule type="expression" dxfId="231" priority="8" stopIfTrue="1">
      <formula>$U$66="単体"</formula>
    </cfRule>
  </conditionalFormatting>
  <conditionalFormatting sqref="E111:AN122">
    <cfRule type="expression" dxfId="230" priority="7" stopIfTrue="1">
      <formula>$U$67="２社ＪＶ"</formula>
    </cfRule>
  </conditionalFormatting>
  <conditionalFormatting sqref="AO167">
    <cfRule type="expression" dxfId="229" priority="6" stopIfTrue="1">
      <formula>$AN$76=TRUE</formula>
    </cfRule>
  </conditionalFormatting>
  <conditionalFormatting sqref="E167:F167">
    <cfRule type="expression" dxfId="228" priority="5" stopIfTrue="1">
      <formula>$Y$76="含まれない。"</formula>
    </cfRule>
  </conditionalFormatting>
  <conditionalFormatting sqref="G167:P167">
    <cfRule type="expression" dxfId="227" priority="4" stopIfTrue="1">
      <formula>$Y$76="含まれない。"</formula>
    </cfRule>
  </conditionalFormatting>
  <conditionalFormatting sqref="P112:Y121">
    <cfRule type="expression" dxfId="226" priority="3" stopIfTrue="1">
      <formula>$U$66="単体"</formula>
    </cfRule>
  </conditionalFormatting>
  <conditionalFormatting sqref="P124:Y133">
    <cfRule type="expression" dxfId="225" priority="2" stopIfTrue="1">
      <formula>$U$66="単体"</formula>
    </cfRule>
  </conditionalFormatting>
  <conditionalFormatting sqref="P136:Y145">
    <cfRule type="expression" dxfId="224" priority="1" stopIfTrue="1">
      <formula>$U$66="単体"</formula>
    </cfRule>
  </conditionalFormatting>
  <dataValidations count="7">
    <dataValidation imeMode="on" allowBlank="1" showInputMessage="1" showErrorMessage="1" sqref="U65:AJ65 U69:AJ70 U72:AJ73" xr:uid="{00000000-0002-0000-0200-000000000000}"/>
    <dataValidation imeMode="off" allowBlank="1" showInputMessage="1" showErrorMessage="1" sqref="U74:AJ74 AH62:AI62 AE62:AF62 AK62:AL62" xr:uid="{00000000-0002-0000-0200-000001000000}"/>
    <dataValidation type="list" allowBlank="1" showInputMessage="1" showErrorMessage="1" sqref="Y76:AI76" xr:uid="{00000000-0002-0000-0200-000002000000}">
      <formula1>"含まれる。,含まれない。"</formula1>
    </dataValidation>
    <dataValidation type="list" allowBlank="1" showInputMessage="1" showErrorMessage="1" error="ドロップダウンリストより選択して下さい" sqref="M136:O145 M112:O121 M88:O97 M100:O109 M124:O133" xr:uid="{00000000-0002-0000-0200-000003000000}">
      <formula1>"存続（承継）,被合併（消滅）,営業譲渡,名称変更,その他"</formula1>
    </dataValidation>
    <dataValidation allowBlank="1" showInputMessage="1" showErrorMessage="1" error="ドロップダウンリストより選択して下さい" sqref="P133 P129 P127 P131 P125 P121 P117 P115 P119 P95 P89 P93 P91 P113 P97 P109 P105 P103 P107 P101 P145 P141 P139 P143 P137" xr:uid="{00000000-0002-0000-0200-000004000000}"/>
    <dataValidation type="list" allowBlank="1" showInputMessage="1" showErrorMessage="1" sqref="U66:AJ66" xr:uid="{00000000-0002-0000-0200-000005000000}">
      <formula1>"単体,ＪＶ"</formula1>
    </dataValidation>
    <dataValidation type="list" allowBlank="1" showInputMessage="1" showErrorMessage="1" sqref="U67:AJ67" xr:uid="{00000000-0002-0000-0200-000006000000}">
      <formula1>"２社ＪＶ,３社ＪＶ"</formula1>
    </dataValidation>
  </dataValidations>
  <pageMargins left="0.70866141732283472" right="0.70866141732283472" top="0.74803149606299213" bottom="0.74803149606299213" header="0.31496062992125984" footer="0.31496062992125984"/>
  <pageSetup paperSize="9" scale="75" fitToHeight="0" orientation="portrait" r:id="rId1"/>
  <rowBreaks count="1" manualBreakCount="1">
    <brk id="77" min="4"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99"/>
    <pageSetUpPr fitToPage="1"/>
  </sheetPr>
  <dimension ref="A2:AN58"/>
  <sheetViews>
    <sheetView view="pageBreakPreview" zoomScaleNormal="100" zoomScaleSheetLayoutView="100" workbookViewId="0"/>
  </sheetViews>
  <sheetFormatPr defaultRowHeight="13.5" outlineLevelRow="1" outlineLevelCol="1"/>
  <cols>
    <col min="1" max="4" width="3.5" style="267" customWidth="1" outlineLevel="1"/>
    <col min="5" max="7" width="3.5" style="267" customWidth="1"/>
    <col min="8" max="8" width="5.625" style="267" customWidth="1"/>
    <col min="9" max="33" width="3.5" style="267" customWidth="1"/>
    <col min="34" max="39" width="3.5" style="267" hidden="1" customWidth="1" outlineLevel="1"/>
    <col min="40" max="40" width="3.5" style="267" customWidth="1" collapsed="1"/>
    <col min="41" max="51" width="3.5" style="267" customWidth="1"/>
    <col min="52" max="16384" width="9" style="267"/>
  </cols>
  <sheetData>
    <row r="2" spans="3:34">
      <c r="C2" s="267" t="s">
        <v>71</v>
      </c>
    </row>
    <row r="3" spans="3:34" ht="25.5">
      <c r="C3" s="267" t="s">
        <v>71</v>
      </c>
      <c r="E3" s="173" t="s">
        <v>569</v>
      </c>
      <c r="Q3" s="174"/>
      <c r="R3" s="175"/>
      <c r="S3" s="175"/>
      <c r="T3" s="175"/>
      <c r="U3" s="175"/>
      <c r="V3" s="175"/>
      <c r="W3" s="175"/>
      <c r="X3" s="175"/>
      <c r="Y3" s="175"/>
      <c r="Z3" s="175"/>
      <c r="AA3" s="175"/>
      <c r="AB3" s="175"/>
      <c r="AC3" s="175"/>
      <c r="AD3" s="154" t="s">
        <v>570</v>
      </c>
    </row>
    <row r="4" spans="3:34" ht="25.5">
      <c r="C4" s="267" t="s">
        <v>71</v>
      </c>
      <c r="E4" s="176"/>
      <c r="F4" s="177" t="s">
        <v>571</v>
      </c>
      <c r="G4" s="176"/>
      <c r="H4" s="176"/>
      <c r="I4" s="176"/>
      <c r="J4" s="176"/>
      <c r="K4" s="176"/>
      <c r="L4" s="176"/>
      <c r="M4" s="176"/>
      <c r="N4" s="176"/>
      <c r="O4" s="176"/>
      <c r="P4" s="176"/>
      <c r="Q4" s="174"/>
      <c r="R4" s="175"/>
      <c r="S4" s="175"/>
      <c r="T4" s="175"/>
      <c r="U4" s="175"/>
      <c r="V4" s="175"/>
      <c r="W4" s="175"/>
      <c r="X4" s="175"/>
      <c r="Y4" s="175"/>
      <c r="Z4" s="175"/>
      <c r="AA4" s="175"/>
      <c r="AB4" s="175"/>
      <c r="AC4" s="175"/>
      <c r="AD4" s="175"/>
    </row>
    <row r="5" spans="3:34" ht="25.5">
      <c r="C5" s="267" t="s">
        <v>71</v>
      </c>
      <c r="E5" s="176"/>
      <c r="F5" s="177" t="s">
        <v>572</v>
      </c>
      <c r="G5" s="176"/>
      <c r="H5" s="176"/>
      <c r="I5" s="176"/>
      <c r="J5" s="176"/>
      <c r="K5" s="176"/>
      <c r="L5" s="176"/>
      <c r="M5" s="176"/>
      <c r="N5" s="176"/>
      <c r="O5" s="176"/>
      <c r="P5" s="176"/>
      <c r="Q5" s="174"/>
      <c r="R5" s="175"/>
      <c r="S5" s="175"/>
      <c r="T5" s="175"/>
      <c r="U5" s="175"/>
      <c r="V5" s="175"/>
      <c r="W5" s="175"/>
      <c r="X5" s="175"/>
      <c r="Y5" s="175"/>
      <c r="Z5" s="175"/>
      <c r="AA5" s="175"/>
      <c r="AB5" s="175"/>
      <c r="AC5" s="175"/>
      <c r="AD5" s="175"/>
    </row>
    <row r="6" spans="3:34" ht="17.25">
      <c r="C6" s="267" t="s">
        <v>71</v>
      </c>
      <c r="E6" s="178" t="s">
        <v>573</v>
      </c>
      <c r="H6" s="1374" t="str">
        <f>①入力票!C6</f>
        <v>別府系送水管布設工事（その１）</v>
      </c>
      <c r="I6" s="1374"/>
      <c r="J6" s="1374"/>
      <c r="K6" s="1374"/>
      <c r="L6" s="1374"/>
      <c r="M6" s="1374"/>
      <c r="N6" s="1374"/>
      <c r="O6" s="1374"/>
      <c r="P6" s="1374"/>
      <c r="Q6" s="1374"/>
      <c r="R6" s="1374"/>
      <c r="S6" s="1374"/>
      <c r="T6" s="1374"/>
      <c r="U6" s="1374"/>
      <c r="V6" s="1374"/>
      <c r="W6" s="1374"/>
      <c r="X6" s="1374"/>
      <c r="Y6" s="1374"/>
      <c r="Z6" s="1374"/>
      <c r="AA6" s="1374"/>
      <c r="AB6" s="1374"/>
      <c r="AC6" s="1374"/>
      <c r="AD6" s="1374"/>
    </row>
    <row r="7" spans="3:34" ht="17.25">
      <c r="C7" s="267" t="s">
        <v>71</v>
      </c>
      <c r="E7" s="178"/>
      <c r="G7" s="4"/>
      <c r="H7" s="179"/>
      <c r="I7" s="179"/>
      <c r="J7" s="179"/>
      <c r="K7" s="179"/>
      <c r="L7" s="179"/>
      <c r="M7" s="179"/>
      <c r="N7" s="179"/>
      <c r="O7" s="179"/>
      <c r="P7" s="179"/>
      <c r="Q7" s="179"/>
      <c r="R7" s="179"/>
      <c r="S7" s="179"/>
      <c r="T7" s="179"/>
      <c r="U7" s="179"/>
      <c r="V7" s="179"/>
      <c r="W7" s="179"/>
      <c r="X7" s="179"/>
      <c r="Y7" s="179"/>
      <c r="Z7" s="179"/>
      <c r="AA7" s="179"/>
      <c r="AB7" s="179"/>
      <c r="AC7" s="179"/>
      <c r="AD7" s="179"/>
    </row>
    <row r="8" spans="3:34" ht="17.25">
      <c r="C8" s="267" t="s">
        <v>71</v>
      </c>
      <c r="E8" s="178" t="s">
        <v>574</v>
      </c>
      <c r="G8" s="4"/>
      <c r="H8" s="179"/>
      <c r="I8" s="1375" t="str">
        <f>①入力票!C15</f>
        <v>標準型</v>
      </c>
      <c r="J8" s="1375"/>
      <c r="K8" s="1375"/>
      <c r="L8" s="1375"/>
      <c r="M8" s="1375"/>
      <c r="N8" s="1375"/>
      <c r="O8" s="179"/>
      <c r="P8" s="180"/>
      <c r="Q8" s="179"/>
      <c r="R8" s="179"/>
      <c r="S8" s="179"/>
      <c r="T8" s="179"/>
      <c r="U8" s="179"/>
      <c r="V8" s="181"/>
      <c r="W8" s="181"/>
      <c r="X8" s="181"/>
      <c r="Y8" s="182"/>
      <c r="Z8" s="182"/>
      <c r="AA8" s="183"/>
      <c r="AB8" s="183"/>
      <c r="AC8" s="183"/>
      <c r="AD8" s="179"/>
    </row>
    <row r="9" spans="3:34">
      <c r="C9" s="267" t="s">
        <v>71</v>
      </c>
    </row>
    <row r="10" spans="3:34">
      <c r="C10" s="267" t="s">
        <v>71</v>
      </c>
      <c r="E10" s="267" t="s">
        <v>575</v>
      </c>
      <c r="AB10" s="184"/>
      <c r="AC10" s="184"/>
      <c r="AD10" s="185"/>
    </row>
    <row r="11" spans="3:34" ht="14.25" thickBot="1">
      <c r="C11" s="267" t="s">
        <v>71</v>
      </c>
      <c r="E11" s="1376" t="s">
        <v>576</v>
      </c>
      <c r="F11" s="1377"/>
      <c r="G11" s="1377"/>
      <c r="H11" s="1378"/>
      <c r="I11" s="1379" t="s">
        <v>577</v>
      </c>
      <c r="J11" s="1380"/>
      <c r="K11" s="1376" t="s">
        <v>578</v>
      </c>
      <c r="L11" s="1377"/>
      <c r="M11" s="1377"/>
      <c r="N11" s="1377"/>
      <c r="O11" s="1377"/>
      <c r="P11" s="1377"/>
      <c r="Q11" s="1377"/>
      <c r="R11" s="1377"/>
      <c r="S11" s="1377"/>
      <c r="T11" s="1377"/>
      <c r="U11" s="1377"/>
      <c r="V11" s="1377"/>
      <c r="W11" s="1377"/>
      <c r="X11" s="1377"/>
      <c r="Y11" s="1377"/>
      <c r="Z11" s="1377"/>
      <c r="AA11" s="1378"/>
      <c r="AB11" s="1381" t="s">
        <v>579</v>
      </c>
      <c r="AC11" s="1382"/>
      <c r="AD11" s="1383"/>
    </row>
    <row r="12" spans="3:34" ht="30" customHeight="1">
      <c r="C12" s="697" t="s">
        <v>71</v>
      </c>
      <c r="E12" s="1400" t="s">
        <v>580</v>
      </c>
      <c r="F12" s="1401"/>
      <c r="G12" s="1401"/>
      <c r="H12" s="866"/>
      <c r="I12" s="1405" t="s">
        <v>150</v>
      </c>
      <c r="J12" s="866"/>
      <c r="K12" s="1406" t="s">
        <v>1345</v>
      </c>
      <c r="L12" s="1407"/>
      <c r="M12" s="1407"/>
      <c r="N12" s="1407"/>
      <c r="O12" s="1407"/>
      <c r="P12" s="1407"/>
      <c r="Q12" s="1407"/>
      <c r="R12" s="1407"/>
      <c r="S12" s="1407"/>
      <c r="T12" s="1407"/>
      <c r="U12" s="1407"/>
      <c r="V12" s="1407"/>
      <c r="W12" s="1407"/>
      <c r="X12" s="1407"/>
      <c r="Y12" s="1407"/>
      <c r="Z12" s="1407"/>
      <c r="AA12" s="1408"/>
      <c r="AB12" s="1397" t="str">
        <f>IF(I12="○","□","対象外")</f>
        <v>□</v>
      </c>
      <c r="AC12" s="1398"/>
      <c r="AD12" s="1399"/>
      <c r="AH12" s="267" t="s">
        <v>1172</v>
      </c>
    </row>
    <row r="13" spans="3:34" ht="15" customHeight="1">
      <c r="C13" s="97" t="s">
        <v>71</v>
      </c>
      <c r="E13" s="1402"/>
      <c r="F13" s="1073"/>
      <c r="G13" s="1073"/>
      <c r="H13" s="946"/>
      <c r="I13" s="912"/>
      <c r="J13" s="946"/>
      <c r="K13" s="1409" t="s">
        <v>581</v>
      </c>
      <c r="L13" s="1410"/>
      <c r="M13" s="1410"/>
      <c r="N13" s="1410"/>
      <c r="O13" s="1410"/>
      <c r="P13" s="1410"/>
      <c r="Q13" s="1410"/>
      <c r="R13" s="1410"/>
      <c r="S13" s="1410"/>
      <c r="T13" s="1410"/>
      <c r="U13" s="1410"/>
      <c r="V13" s="1410"/>
      <c r="W13" s="1410"/>
      <c r="X13" s="1410"/>
      <c r="Y13" s="1410"/>
      <c r="Z13" s="1410"/>
      <c r="AA13" s="1411"/>
      <c r="AB13" s="1387" t="str">
        <f>IF(I12="○","□","対象外")</f>
        <v>□</v>
      </c>
      <c r="AC13" s="1388"/>
      <c r="AD13" s="1389"/>
    </row>
    <row r="14" spans="3:34" ht="15" customHeight="1">
      <c r="C14" s="604" t="s">
        <v>71</v>
      </c>
      <c r="E14" s="1402"/>
      <c r="F14" s="1073"/>
      <c r="G14" s="1073"/>
      <c r="H14" s="946"/>
      <c r="I14" s="912"/>
      <c r="J14" s="946"/>
      <c r="K14" s="1409" t="s">
        <v>582</v>
      </c>
      <c r="L14" s="1410"/>
      <c r="M14" s="1410"/>
      <c r="N14" s="1410"/>
      <c r="O14" s="1410"/>
      <c r="P14" s="1410"/>
      <c r="Q14" s="1410"/>
      <c r="R14" s="1410"/>
      <c r="S14" s="1410"/>
      <c r="T14" s="1410"/>
      <c r="U14" s="1410"/>
      <c r="V14" s="1410"/>
      <c r="W14" s="1410"/>
      <c r="X14" s="1410"/>
      <c r="Y14" s="1410"/>
      <c r="Z14" s="1410"/>
      <c r="AA14" s="1411"/>
      <c r="AB14" s="1387" t="str">
        <f>IF(I12="○","□","対象外")</f>
        <v>□</v>
      </c>
      <c r="AC14" s="1388"/>
      <c r="AD14" s="1389"/>
    </row>
    <row r="15" spans="3:34" ht="30" customHeight="1">
      <c r="C15" s="267" t="s">
        <v>71</v>
      </c>
      <c r="E15" s="1402"/>
      <c r="F15" s="1073"/>
      <c r="G15" s="1073"/>
      <c r="H15" s="946"/>
      <c r="I15" s="912"/>
      <c r="J15" s="946"/>
      <c r="K15" s="1409" t="s">
        <v>583</v>
      </c>
      <c r="L15" s="1410"/>
      <c r="M15" s="1410"/>
      <c r="N15" s="1410"/>
      <c r="O15" s="1410"/>
      <c r="P15" s="1410"/>
      <c r="Q15" s="1410"/>
      <c r="R15" s="1410"/>
      <c r="S15" s="1410"/>
      <c r="T15" s="1410"/>
      <c r="U15" s="1410"/>
      <c r="V15" s="1410"/>
      <c r="W15" s="1410"/>
      <c r="X15" s="1410"/>
      <c r="Y15" s="1410"/>
      <c r="Z15" s="1410"/>
      <c r="AA15" s="1411"/>
      <c r="AB15" s="1387" t="str">
        <f>IF(I12="○","□","対象外")</f>
        <v>□</v>
      </c>
      <c r="AC15" s="1388"/>
      <c r="AD15" s="1389"/>
    </row>
    <row r="16" spans="3:34" ht="30" customHeight="1" thickBot="1">
      <c r="C16" s="267" t="s">
        <v>71</v>
      </c>
      <c r="E16" s="1403"/>
      <c r="F16" s="1404"/>
      <c r="G16" s="1404"/>
      <c r="H16" s="868"/>
      <c r="I16" s="867"/>
      <c r="J16" s="868"/>
      <c r="K16" s="1384" t="s">
        <v>584</v>
      </c>
      <c r="L16" s="1385"/>
      <c r="M16" s="1385"/>
      <c r="N16" s="1385"/>
      <c r="O16" s="1385"/>
      <c r="P16" s="1385"/>
      <c r="Q16" s="1385"/>
      <c r="R16" s="1385"/>
      <c r="S16" s="1385"/>
      <c r="T16" s="1385"/>
      <c r="U16" s="1385"/>
      <c r="V16" s="1385"/>
      <c r="W16" s="1385"/>
      <c r="X16" s="1385"/>
      <c r="Y16" s="1385"/>
      <c r="Z16" s="1385"/>
      <c r="AA16" s="1386"/>
      <c r="AB16" s="1387" t="str">
        <f>IF(I12="○","□","対象外")</f>
        <v>□</v>
      </c>
      <c r="AC16" s="1388"/>
      <c r="AD16" s="1389"/>
    </row>
    <row r="17" spans="3:30" ht="15" customHeight="1" outlineLevel="1" thickBot="1">
      <c r="C17" s="97"/>
      <c r="E17" s="1390" t="s">
        <v>585</v>
      </c>
      <c r="F17" s="1391"/>
      <c r="G17" s="1391"/>
      <c r="H17" s="1392"/>
      <c r="I17" s="1393" t="s">
        <v>586</v>
      </c>
      <c r="J17" s="1392"/>
      <c r="K17" s="1394" t="s">
        <v>587</v>
      </c>
      <c r="L17" s="1395"/>
      <c r="M17" s="1395"/>
      <c r="N17" s="1395"/>
      <c r="O17" s="1395"/>
      <c r="P17" s="1395"/>
      <c r="Q17" s="1395"/>
      <c r="R17" s="1395"/>
      <c r="S17" s="1395"/>
      <c r="T17" s="1395"/>
      <c r="U17" s="1395"/>
      <c r="V17" s="1395"/>
      <c r="W17" s="1395"/>
      <c r="X17" s="1395"/>
      <c r="Y17" s="1395"/>
      <c r="Z17" s="1395"/>
      <c r="AA17" s="1396"/>
      <c r="AB17" s="1397" t="str">
        <f>IF(I17="○","□","対象外")</f>
        <v>□</v>
      </c>
      <c r="AC17" s="1398"/>
      <c r="AD17" s="1399"/>
    </row>
    <row r="18" spans="3:30" ht="15" customHeight="1">
      <c r="C18" s="97" t="s">
        <v>71</v>
      </c>
      <c r="E18" s="1400" t="s">
        <v>588</v>
      </c>
      <c r="F18" s="1401"/>
      <c r="G18" s="1401"/>
      <c r="H18" s="866"/>
      <c r="I18" s="1405" t="str">
        <f>IF(①入力票!C15="技術提案型","○","－")</f>
        <v>－</v>
      </c>
      <c r="J18" s="866"/>
      <c r="K18" s="1406" t="s">
        <v>589</v>
      </c>
      <c r="L18" s="1407"/>
      <c r="M18" s="1407"/>
      <c r="N18" s="1407"/>
      <c r="O18" s="1407"/>
      <c r="P18" s="1407"/>
      <c r="Q18" s="1407"/>
      <c r="R18" s="1407"/>
      <c r="S18" s="1407"/>
      <c r="T18" s="1407"/>
      <c r="U18" s="1407"/>
      <c r="V18" s="1407"/>
      <c r="W18" s="1407"/>
      <c r="X18" s="1407"/>
      <c r="Y18" s="1407"/>
      <c r="Z18" s="1407"/>
      <c r="AA18" s="1408"/>
      <c r="AB18" s="1397" t="str">
        <f>IF(I18="○","□","対象外")</f>
        <v>対象外</v>
      </c>
      <c r="AC18" s="1398"/>
      <c r="AD18" s="1399"/>
    </row>
    <row r="19" spans="3:30" ht="15" customHeight="1">
      <c r="C19" s="97" t="s">
        <v>71</v>
      </c>
      <c r="E19" s="1402"/>
      <c r="F19" s="1073"/>
      <c r="G19" s="1073"/>
      <c r="H19" s="946"/>
      <c r="I19" s="912"/>
      <c r="J19" s="946"/>
      <c r="K19" s="1409" t="s">
        <v>590</v>
      </c>
      <c r="L19" s="1410"/>
      <c r="M19" s="1410"/>
      <c r="N19" s="1410"/>
      <c r="O19" s="1410"/>
      <c r="P19" s="1410"/>
      <c r="Q19" s="1410"/>
      <c r="R19" s="1410"/>
      <c r="S19" s="1410"/>
      <c r="T19" s="1410"/>
      <c r="U19" s="1410"/>
      <c r="V19" s="1410"/>
      <c r="W19" s="1410"/>
      <c r="X19" s="1410"/>
      <c r="Y19" s="1410"/>
      <c r="Z19" s="1410"/>
      <c r="AA19" s="1411"/>
      <c r="AB19" s="1387" t="str">
        <f>IF(I18="○","□","対象外")</f>
        <v>対象外</v>
      </c>
      <c r="AC19" s="1388"/>
      <c r="AD19" s="1389"/>
    </row>
    <row r="20" spans="3:30" ht="45" customHeight="1">
      <c r="C20" s="97" t="s">
        <v>71</v>
      </c>
      <c r="E20" s="1402"/>
      <c r="F20" s="1073"/>
      <c r="G20" s="1073"/>
      <c r="H20" s="946"/>
      <c r="I20" s="912"/>
      <c r="J20" s="946"/>
      <c r="K20" s="1409" t="s">
        <v>591</v>
      </c>
      <c r="L20" s="1410"/>
      <c r="M20" s="1410"/>
      <c r="N20" s="1410"/>
      <c r="O20" s="1410"/>
      <c r="P20" s="1410"/>
      <c r="Q20" s="1410"/>
      <c r="R20" s="1410"/>
      <c r="S20" s="1410"/>
      <c r="T20" s="1410"/>
      <c r="U20" s="1410"/>
      <c r="V20" s="1410"/>
      <c r="W20" s="1410"/>
      <c r="X20" s="1410"/>
      <c r="Y20" s="1410"/>
      <c r="Z20" s="1410"/>
      <c r="AA20" s="1411"/>
      <c r="AB20" s="1387" t="str">
        <f>IF(I18="○","□","対象外")</f>
        <v>対象外</v>
      </c>
      <c r="AC20" s="1388"/>
      <c r="AD20" s="1389"/>
    </row>
    <row r="21" spans="3:30" ht="30" customHeight="1" thickBot="1">
      <c r="C21" s="97" t="s">
        <v>71</v>
      </c>
      <c r="E21" s="1403"/>
      <c r="F21" s="1404"/>
      <c r="G21" s="1404"/>
      <c r="H21" s="868"/>
      <c r="I21" s="867"/>
      <c r="J21" s="868"/>
      <c r="K21" s="1384" t="s">
        <v>592</v>
      </c>
      <c r="L21" s="1385"/>
      <c r="M21" s="1385"/>
      <c r="N21" s="1385"/>
      <c r="O21" s="1385"/>
      <c r="P21" s="1385"/>
      <c r="Q21" s="1385"/>
      <c r="R21" s="1385"/>
      <c r="S21" s="1385"/>
      <c r="T21" s="1385"/>
      <c r="U21" s="1385"/>
      <c r="V21" s="1385"/>
      <c r="W21" s="1385"/>
      <c r="X21" s="1385"/>
      <c r="Y21" s="1385"/>
      <c r="Z21" s="1385"/>
      <c r="AA21" s="1386"/>
      <c r="AB21" s="1387" t="str">
        <f>IF(I18="○","□","対象外")</f>
        <v>対象外</v>
      </c>
      <c r="AC21" s="1388"/>
      <c r="AD21" s="1389"/>
    </row>
    <row r="22" spans="3:30" ht="15" customHeight="1">
      <c r="C22" s="97" t="s">
        <v>71</v>
      </c>
      <c r="E22" s="1400" t="s">
        <v>593</v>
      </c>
      <c r="F22" s="1401"/>
      <c r="G22" s="1401"/>
      <c r="H22" s="866"/>
      <c r="I22" s="1405" t="str">
        <f>IF(①入力票!C15="標準型","○","－")</f>
        <v>○</v>
      </c>
      <c r="J22" s="866"/>
      <c r="K22" s="1406" t="s">
        <v>594</v>
      </c>
      <c r="L22" s="1407"/>
      <c r="M22" s="1407"/>
      <c r="N22" s="1407"/>
      <c r="O22" s="1407"/>
      <c r="P22" s="1407"/>
      <c r="Q22" s="1407"/>
      <c r="R22" s="1407"/>
      <c r="S22" s="1407"/>
      <c r="T22" s="1407"/>
      <c r="U22" s="1407"/>
      <c r="V22" s="1407"/>
      <c r="W22" s="1407"/>
      <c r="X22" s="1407"/>
      <c r="Y22" s="1407"/>
      <c r="Z22" s="1407"/>
      <c r="AA22" s="1408"/>
      <c r="AB22" s="1397" t="str">
        <f>IF(I22="○","□","対象外")</f>
        <v>□</v>
      </c>
      <c r="AC22" s="1398"/>
      <c r="AD22" s="1399"/>
    </row>
    <row r="23" spans="3:30" ht="15" customHeight="1">
      <c r="C23" s="97" t="s">
        <v>71</v>
      </c>
      <c r="E23" s="1402"/>
      <c r="F23" s="1073"/>
      <c r="G23" s="1073"/>
      <c r="H23" s="946"/>
      <c r="I23" s="912"/>
      <c r="J23" s="946"/>
      <c r="K23" s="1409" t="s">
        <v>595</v>
      </c>
      <c r="L23" s="1410"/>
      <c r="M23" s="1410"/>
      <c r="N23" s="1410"/>
      <c r="O23" s="1410"/>
      <c r="P23" s="1410"/>
      <c r="Q23" s="1410"/>
      <c r="R23" s="1410"/>
      <c r="S23" s="1410"/>
      <c r="T23" s="1410"/>
      <c r="U23" s="1410"/>
      <c r="V23" s="1410"/>
      <c r="W23" s="1410"/>
      <c r="X23" s="1410"/>
      <c r="Y23" s="1410"/>
      <c r="Z23" s="1410"/>
      <c r="AA23" s="1411"/>
      <c r="AB23" s="1387" t="str">
        <f>IF(I22="○","□","対象外")</f>
        <v>□</v>
      </c>
      <c r="AC23" s="1388"/>
      <c r="AD23" s="1389"/>
    </row>
    <row r="24" spans="3:30" ht="60" customHeight="1">
      <c r="C24" s="97" t="s">
        <v>71</v>
      </c>
      <c r="E24" s="1402"/>
      <c r="F24" s="1073"/>
      <c r="G24" s="1073"/>
      <c r="H24" s="946"/>
      <c r="I24" s="912"/>
      <c r="J24" s="946"/>
      <c r="K24" s="1409" t="s">
        <v>596</v>
      </c>
      <c r="L24" s="1410"/>
      <c r="M24" s="1410"/>
      <c r="N24" s="1410"/>
      <c r="O24" s="1410"/>
      <c r="P24" s="1410"/>
      <c r="Q24" s="1410"/>
      <c r="R24" s="1410"/>
      <c r="S24" s="1410"/>
      <c r="T24" s="1410"/>
      <c r="U24" s="1410"/>
      <c r="V24" s="1410"/>
      <c r="W24" s="1410"/>
      <c r="X24" s="1410"/>
      <c r="Y24" s="1410"/>
      <c r="Z24" s="1410"/>
      <c r="AA24" s="1411"/>
      <c r="AB24" s="1387" t="str">
        <f>IF(I22="○","□","対象外")</f>
        <v>□</v>
      </c>
      <c r="AC24" s="1388"/>
      <c r="AD24" s="1389"/>
    </row>
    <row r="25" spans="3:30" ht="60" customHeight="1">
      <c r="C25" s="97" t="s">
        <v>71</v>
      </c>
      <c r="E25" s="1402"/>
      <c r="F25" s="1073"/>
      <c r="G25" s="1073"/>
      <c r="H25" s="946"/>
      <c r="I25" s="912"/>
      <c r="J25" s="946"/>
      <c r="K25" s="1409" t="s">
        <v>597</v>
      </c>
      <c r="L25" s="1410"/>
      <c r="M25" s="1410"/>
      <c r="N25" s="1410"/>
      <c r="O25" s="1410"/>
      <c r="P25" s="1410"/>
      <c r="Q25" s="1410"/>
      <c r="R25" s="1410"/>
      <c r="S25" s="1410"/>
      <c r="T25" s="1410"/>
      <c r="U25" s="1410"/>
      <c r="V25" s="1410"/>
      <c r="W25" s="1410"/>
      <c r="X25" s="1410"/>
      <c r="Y25" s="1410"/>
      <c r="Z25" s="1410"/>
      <c r="AA25" s="1411"/>
      <c r="AB25" s="1387" t="str">
        <f>IF(I22="○","□","対象外")</f>
        <v>□</v>
      </c>
      <c r="AC25" s="1388"/>
      <c r="AD25" s="1389"/>
    </row>
    <row r="26" spans="3:30" ht="30" customHeight="1" thickBot="1">
      <c r="C26" s="97" t="s">
        <v>71</v>
      </c>
      <c r="E26" s="1403"/>
      <c r="F26" s="1404"/>
      <c r="G26" s="1404"/>
      <c r="H26" s="868"/>
      <c r="I26" s="867"/>
      <c r="J26" s="868"/>
      <c r="K26" s="1384" t="s">
        <v>592</v>
      </c>
      <c r="L26" s="1385"/>
      <c r="M26" s="1385"/>
      <c r="N26" s="1385"/>
      <c r="O26" s="1385"/>
      <c r="P26" s="1385"/>
      <c r="Q26" s="1385"/>
      <c r="R26" s="1385"/>
      <c r="S26" s="1385"/>
      <c r="T26" s="1385"/>
      <c r="U26" s="1385"/>
      <c r="V26" s="1385"/>
      <c r="W26" s="1385"/>
      <c r="X26" s="1385"/>
      <c r="Y26" s="1385"/>
      <c r="Z26" s="1385"/>
      <c r="AA26" s="1386"/>
      <c r="AB26" s="1387" t="str">
        <f>IF(I22="○","□","対象外")</f>
        <v>□</v>
      </c>
      <c r="AC26" s="1388"/>
      <c r="AD26" s="1389"/>
    </row>
    <row r="27" spans="3:30" ht="30" customHeight="1" thickBot="1">
      <c r="C27" s="97" t="s">
        <v>71</v>
      </c>
      <c r="E27" s="1412" t="s">
        <v>598</v>
      </c>
      <c r="F27" s="1391"/>
      <c r="G27" s="1391"/>
      <c r="H27" s="1392"/>
      <c r="I27" s="1393" t="str">
        <f>IF(①入力票!K4="○","○","－")</f>
        <v>－</v>
      </c>
      <c r="J27" s="1392"/>
      <c r="K27" s="1406" t="s">
        <v>599</v>
      </c>
      <c r="L27" s="1407"/>
      <c r="M27" s="1407"/>
      <c r="N27" s="1407"/>
      <c r="O27" s="1407"/>
      <c r="P27" s="1407"/>
      <c r="Q27" s="1407"/>
      <c r="R27" s="1407"/>
      <c r="S27" s="1407"/>
      <c r="T27" s="1407"/>
      <c r="U27" s="1407"/>
      <c r="V27" s="1407"/>
      <c r="W27" s="1407"/>
      <c r="X27" s="1407"/>
      <c r="Y27" s="1407"/>
      <c r="Z27" s="1407"/>
      <c r="AA27" s="1408"/>
      <c r="AB27" s="1397" t="str">
        <f>IF(I27="○","□","対象外")</f>
        <v>対象外</v>
      </c>
      <c r="AC27" s="1398"/>
      <c r="AD27" s="1399"/>
    </row>
    <row r="28" spans="3:30" ht="30" customHeight="1" thickBot="1">
      <c r="C28" s="97" t="s">
        <v>71</v>
      </c>
      <c r="E28" s="1412" t="s">
        <v>600</v>
      </c>
      <c r="F28" s="1391"/>
      <c r="G28" s="1391"/>
      <c r="H28" s="1392"/>
      <c r="I28" s="1393" t="str">
        <f>IF(①入力票!K5="○","○","－")</f>
        <v>－</v>
      </c>
      <c r="J28" s="1392"/>
      <c r="K28" s="1406" t="s">
        <v>601</v>
      </c>
      <c r="L28" s="1407"/>
      <c r="M28" s="1407"/>
      <c r="N28" s="1407"/>
      <c r="O28" s="1407"/>
      <c r="P28" s="1407"/>
      <c r="Q28" s="1407"/>
      <c r="R28" s="1407"/>
      <c r="S28" s="1407"/>
      <c r="T28" s="1407"/>
      <c r="U28" s="1407"/>
      <c r="V28" s="1407"/>
      <c r="W28" s="1407"/>
      <c r="X28" s="1407"/>
      <c r="Y28" s="1407"/>
      <c r="Z28" s="1407"/>
      <c r="AA28" s="1408"/>
      <c r="AB28" s="1397" t="str">
        <f>IF(I28="○","□","対象外")</f>
        <v>対象外</v>
      </c>
      <c r="AC28" s="1398"/>
      <c r="AD28" s="1399"/>
    </row>
    <row r="29" spans="3:30" ht="15" customHeight="1">
      <c r="C29" s="97" t="s">
        <v>71</v>
      </c>
      <c r="E29" s="1400" t="s">
        <v>602</v>
      </c>
      <c r="F29" s="1401"/>
      <c r="G29" s="1401"/>
      <c r="H29" s="866"/>
      <c r="I29" s="1405" t="str">
        <f>IF(①入力票!C15="WTO型","－","○")</f>
        <v>○</v>
      </c>
      <c r="J29" s="866"/>
      <c r="K29" s="1406" t="s">
        <v>603</v>
      </c>
      <c r="L29" s="1407"/>
      <c r="M29" s="1407"/>
      <c r="N29" s="1407"/>
      <c r="O29" s="1407"/>
      <c r="P29" s="1407"/>
      <c r="Q29" s="1407"/>
      <c r="R29" s="1407"/>
      <c r="S29" s="1407"/>
      <c r="T29" s="1407"/>
      <c r="U29" s="1407"/>
      <c r="V29" s="1407"/>
      <c r="W29" s="1407"/>
      <c r="X29" s="1407"/>
      <c r="Y29" s="1407"/>
      <c r="Z29" s="1407"/>
      <c r="AA29" s="1408"/>
      <c r="AB29" s="1397" t="str">
        <f>IF(I29="○","□","対象外")</f>
        <v>□</v>
      </c>
      <c r="AC29" s="1398"/>
      <c r="AD29" s="1399"/>
    </row>
    <row r="30" spans="3:30" ht="30" customHeight="1">
      <c r="C30" s="97" t="s">
        <v>71</v>
      </c>
      <c r="E30" s="1402"/>
      <c r="F30" s="1073"/>
      <c r="G30" s="1073"/>
      <c r="H30" s="946"/>
      <c r="I30" s="912"/>
      <c r="J30" s="946"/>
      <c r="K30" s="1409" t="s">
        <v>604</v>
      </c>
      <c r="L30" s="1410"/>
      <c r="M30" s="1410"/>
      <c r="N30" s="1410"/>
      <c r="O30" s="1410"/>
      <c r="P30" s="1410"/>
      <c r="Q30" s="1410"/>
      <c r="R30" s="1410"/>
      <c r="S30" s="1410"/>
      <c r="T30" s="1410"/>
      <c r="U30" s="1410"/>
      <c r="V30" s="1410"/>
      <c r="W30" s="1410"/>
      <c r="X30" s="1410"/>
      <c r="Y30" s="1410"/>
      <c r="Z30" s="1410"/>
      <c r="AA30" s="1411"/>
      <c r="AB30" s="1387" t="str">
        <f>IF(I29="○","□","対象外")</f>
        <v>□</v>
      </c>
      <c r="AC30" s="1388"/>
      <c r="AD30" s="1389"/>
    </row>
    <row r="31" spans="3:30" ht="15" customHeight="1">
      <c r="C31" s="97" t="s">
        <v>71</v>
      </c>
      <c r="E31" s="1402"/>
      <c r="F31" s="1073"/>
      <c r="G31" s="1073"/>
      <c r="H31" s="946"/>
      <c r="I31" s="912"/>
      <c r="J31" s="946"/>
      <c r="K31" s="1409" t="s">
        <v>605</v>
      </c>
      <c r="L31" s="1410"/>
      <c r="M31" s="1410"/>
      <c r="N31" s="1410"/>
      <c r="O31" s="1410"/>
      <c r="P31" s="1410"/>
      <c r="Q31" s="1410"/>
      <c r="R31" s="1410"/>
      <c r="S31" s="1410"/>
      <c r="T31" s="1410"/>
      <c r="U31" s="1410"/>
      <c r="V31" s="1410"/>
      <c r="W31" s="1410"/>
      <c r="X31" s="1410"/>
      <c r="Y31" s="1410"/>
      <c r="Z31" s="1410"/>
      <c r="AA31" s="1411"/>
      <c r="AB31" s="1387" t="str">
        <f>IF(I29="○","□","対象外")</f>
        <v>□</v>
      </c>
      <c r="AC31" s="1388"/>
      <c r="AD31" s="1389"/>
    </row>
    <row r="32" spans="3:30" ht="15" customHeight="1" thickBot="1">
      <c r="C32" s="97" t="s">
        <v>71</v>
      </c>
      <c r="E32" s="1403"/>
      <c r="F32" s="1404"/>
      <c r="G32" s="1404"/>
      <c r="H32" s="868"/>
      <c r="I32" s="867"/>
      <c r="J32" s="868"/>
      <c r="K32" s="1384" t="s">
        <v>606</v>
      </c>
      <c r="L32" s="1385"/>
      <c r="M32" s="1385"/>
      <c r="N32" s="1385"/>
      <c r="O32" s="1385"/>
      <c r="P32" s="1385"/>
      <c r="Q32" s="1385"/>
      <c r="R32" s="1385"/>
      <c r="S32" s="1385"/>
      <c r="T32" s="1385"/>
      <c r="U32" s="1385"/>
      <c r="V32" s="1385"/>
      <c r="W32" s="1385"/>
      <c r="X32" s="1385"/>
      <c r="Y32" s="1385"/>
      <c r="Z32" s="1385"/>
      <c r="AA32" s="1386"/>
      <c r="AB32" s="1387" t="str">
        <f>IF(I29="○","□","対象外")</f>
        <v>□</v>
      </c>
      <c r="AC32" s="1388"/>
      <c r="AD32" s="1389"/>
    </row>
    <row r="33" spans="3:30" ht="15" customHeight="1">
      <c r="C33" s="97" t="s">
        <v>71</v>
      </c>
      <c r="E33" s="1400" t="s">
        <v>607</v>
      </c>
      <c r="F33" s="1401"/>
      <c r="G33" s="1401"/>
      <c r="H33" s="866"/>
      <c r="I33" s="1405" t="str">
        <f>IF(①入力票!C15="WTO型","－","○")</f>
        <v>○</v>
      </c>
      <c r="J33" s="866"/>
      <c r="K33" s="1406" t="s">
        <v>603</v>
      </c>
      <c r="L33" s="1407"/>
      <c r="M33" s="1407"/>
      <c r="N33" s="1407"/>
      <c r="O33" s="1407"/>
      <c r="P33" s="1407"/>
      <c r="Q33" s="1407"/>
      <c r="R33" s="1407"/>
      <c r="S33" s="1407"/>
      <c r="T33" s="1407"/>
      <c r="U33" s="1407"/>
      <c r="V33" s="1407"/>
      <c r="W33" s="1407"/>
      <c r="X33" s="1407"/>
      <c r="Y33" s="1407"/>
      <c r="Z33" s="1407"/>
      <c r="AA33" s="1408"/>
      <c r="AB33" s="1397" t="str">
        <f>IF(I33="○","□","対象外")</f>
        <v>□</v>
      </c>
      <c r="AC33" s="1398"/>
      <c r="AD33" s="1399"/>
    </row>
    <row r="34" spans="3:30" ht="15" customHeight="1">
      <c r="C34" s="97" t="s">
        <v>71</v>
      </c>
      <c r="E34" s="1402"/>
      <c r="F34" s="913"/>
      <c r="G34" s="913"/>
      <c r="H34" s="946"/>
      <c r="I34" s="912"/>
      <c r="J34" s="946"/>
      <c r="K34" s="1409" t="s">
        <v>608</v>
      </c>
      <c r="L34" s="1410"/>
      <c r="M34" s="1410"/>
      <c r="N34" s="1410"/>
      <c r="O34" s="1410"/>
      <c r="P34" s="1410"/>
      <c r="Q34" s="1410"/>
      <c r="R34" s="1410"/>
      <c r="S34" s="1410"/>
      <c r="T34" s="1410"/>
      <c r="U34" s="1410"/>
      <c r="V34" s="1410"/>
      <c r="W34" s="1410"/>
      <c r="X34" s="1410"/>
      <c r="Y34" s="1410"/>
      <c r="Z34" s="1410"/>
      <c r="AA34" s="1411"/>
      <c r="AB34" s="1387" t="str">
        <f>IF(I33="○","□","対象外")</f>
        <v>□</v>
      </c>
      <c r="AC34" s="1388"/>
      <c r="AD34" s="1389"/>
    </row>
    <row r="35" spans="3:30" ht="15" customHeight="1">
      <c r="C35" s="97" t="s">
        <v>71</v>
      </c>
      <c r="E35" s="1402"/>
      <c r="F35" s="913"/>
      <c r="G35" s="913"/>
      <c r="H35" s="946"/>
      <c r="I35" s="912"/>
      <c r="J35" s="946"/>
      <c r="K35" s="1409" t="s">
        <v>609</v>
      </c>
      <c r="L35" s="1410"/>
      <c r="M35" s="1410"/>
      <c r="N35" s="1410"/>
      <c r="O35" s="1410"/>
      <c r="P35" s="1410"/>
      <c r="Q35" s="1410"/>
      <c r="R35" s="1410"/>
      <c r="S35" s="1410"/>
      <c r="T35" s="1410"/>
      <c r="U35" s="1410"/>
      <c r="V35" s="1410"/>
      <c r="W35" s="1410"/>
      <c r="X35" s="1410"/>
      <c r="Y35" s="1410"/>
      <c r="Z35" s="1410"/>
      <c r="AA35" s="1411"/>
      <c r="AB35" s="1387" t="str">
        <f>IF(I33="○","□","対象外")</f>
        <v>□</v>
      </c>
      <c r="AC35" s="1388"/>
      <c r="AD35" s="1389"/>
    </row>
    <row r="36" spans="3:30" ht="30" customHeight="1" thickBot="1">
      <c r="C36" s="97" t="s">
        <v>71</v>
      </c>
      <c r="E36" s="1403"/>
      <c r="F36" s="1404"/>
      <c r="G36" s="1404"/>
      <c r="H36" s="868"/>
      <c r="I36" s="867"/>
      <c r="J36" s="868"/>
      <c r="K36" s="1384" t="s">
        <v>610</v>
      </c>
      <c r="L36" s="1385"/>
      <c r="M36" s="1385"/>
      <c r="N36" s="1385"/>
      <c r="O36" s="1385"/>
      <c r="P36" s="1385"/>
      <c r="Q36" s="1385"/>
      <c r="R36" s="1385"/>
      <c r="S36" s="1385"/>
      <c r="T36" s="1385"/>
      <c r="U36" s="1385"/>
      <c r="V36" s="1385"/>
      <c r="W36" s="1385"/>
      <c r="X36" s="1385"/>
      <c r="Y36" s="1385"/>
      <c r="Z36" s="1385"/>
      <c r="AA36" s="1386"/>
      <c r="AB36" s="1413" t="str">
        <f>IF(I33="○","□","対象外")</f>
        <v>□</v>
      </c>
      <c r="AC36" s="1414"/>
      <c r="AD36" s="1415"/>
    </row>
    <row r="37" spans="3:30" ht="15" customHeight="1">
      <c r="C37" s="97" t="s">
        <v>71</v>
      </c>
      <c r="E37" s="1400" t="s">
        <v>611</v>
      </c>
      <c r="F37" s="1401"/>
      <c r="G37" s="1401"/>
      <c r="H37" s="866"/>
      <c r="I37" s="1405" t="str">
        <f>IF(①入力票!C15="WTO型","－","○")</f>
        <v>○</v>
      </c>
      <c r="J37" s="866"/>
      <c r="K37" s="1406" t="s">
        <v>612</v>
      </c>
      <c r="L37" s="1407"/>
      <c r="M37" s="1407"/>
      <c r="N37" s="1407"/>
      <c r="O37" s="1407"/>
      <c r="P37" s="1407"/>
      <c r="Q37" s="1407"/>
      <c r="R37" s="1407"/>
      <c r="S37" s="1407"/>
      <c r="T37" s="1407"/>
      <c r="U37" s="1407"/>
      <c r="V37" s="1407"/>
      <c r="W37" s="1407"/>
      <c r="X37" s="1407"/>
      <c r="Y37" s="1407"/>
      <c r="Z37" s="1407"/>
      <c r="AA37" s="1408"/>
      <c r="AB37" s="1397" t="str">
        <f>IF(I37="○","□","対象外")</f>
        <v>□</v>
      </c>
      <c r="AC37" s="1398"/>
      <c r="AD37" s="1399"/>
    </row>
    <row r="38" spans="3:30" ht="30" customHeight="1">
      <c r="C38" s="97" t="s">
        <v>71</v>
      </c>
      <c r="E38" s="1402"/>
      <c r="F38" s="1073"/>
      <c r="G38" s="1073"/>
      <c r="H38" s="946"/>
      <c r="I38" s="912"/>
      <c r="J38" s="946"/>
      <c r="K38" s="1409" t="s">
        <v>613</v>
      </c>
      <c r="L38" s="1410"/>
      <c r="M38" s="1410"/>
      <c r="N38" s="1410"/>
      <c r="O38" s="1410"/>
      <c r="P38" s="1410"/>
      <c r="Q38" s="1410"/>
      <c r="R38" s="1410"/>
      <c r="S38" s="1410"/>
      <c r="T38" s="1410"/>
      <c r="U38" s="1410"/>
      <c r="V38" s="1410"/>
      <c r="W38" s="1410"/>
      <c r="X38" s="1410"/>
      <c r="Y38" s="1410"/>
      <c r="Z38" s="1410"/>
      <c r="AA38" s="1411"/>
      <c r="AB38" s="1387" t="str">
        <f>IF(I37="○","□","対象外")</f>
        <v>□</v>
      </c>
      <c r="AC38" s="1388"/>
      <c r="AD38" s="1389"/>
    </row>
    <row r="39" spans="3:30" ht="30" customHeight="1">
      <c r="C39" s="97" t="s">
        <v>71</v>
      </c>
      <c r="E39" s="1402"/>
      <c r="F39" s="1073"/>
      <c r="G39" s="1073"/>
      <c r="H39" s="946"/>
      <c r="I39" s="912"/>
      <c r="J39" s="946"/>
      <c r="K39" s="1409" t="s">
        <v>614</v>
      </c>
      <c r="L39" s="1410"/>
      <c r="M39" s="1410"/>
      <c r="N39" s="1410"/>
      <c r="O39" s="1410"/>
      <c r="P39" s="1410"/>
      <c r="Q39" s="1410"/>
      <c r="R39" s="1410"/>
      <c r="S39" s="1410"/>
      <c r="T39" s="1410"/>
      <c r="U39" s="1410"/>
      <c r="V39" s="1410"/>
      <c r="W39" s="1410"/>
      <c r="X39" s="1410"/>
      <c r="Y39" s="1410"/>
      <c r="Z39" s="1410"/>
      <c r="AA39" s="1411"/>
      <c r="AB39" s="1387" t="str">
        <f>IF(I37="○","□","対象外")</f>
        <v>□</v>
      </c>
      <c r="AC39" s="1388"/>
      <c r="AD39" s="1389"/>
    </row>
    <row r="40" spans="3:30" ht="15" customHeight="1">
      <c r="C40" s="97" t="s">
        <v>71</v>
      </c>
      <c r="E40" s="1402"/>
      <c r="F40" s="1073"/>
      <c r="G40" s="1073"/>
      <c r="H40" s="946"/>
      <c r="I40" s="912"/>
      <c r="J40" s="946"/>
      <c r="K40" s="1409" t="s">
        <v>615</v>
      </c>
      <c r="L40" s="1410"/>
      <c r="M40" s="1410"/>
      <c r="N40" s="1410"/>
      <c r="O40" s="1410"/>
      <c r="P40" s="1410"/>
      <c r="Q40" s="1410"/>
      <c r="R40" s="1410"/>
      <c r="S40" s="1410"/>
      <c r="T40" s="1410"/>
      <c r="U40" s="1410"/>
      <c r="V40" s="1410"/>
      <c r="W40" s="1410"/>
      <c r="X40" s="1410"/>
      <c r="Y40" s="1410"/>
      <c r="Z40" s="1410"/>
      <c r="AA40" s="1411"/>
      <c r="AB40" s="1387" t="str">
        <f>IF(I37="○","□","対象外")</f>
        <v>□</v>
      </c>
      <c r="AC40" s="1388"/>
      <c r="AD40" s="1389"/>
    </row>
    <row r="41" spans="3:30" ht="45" customHeight="1" thickBot="1">
      <c r="C41" s="97" t="s">
        <v>71</v>
      </c>
      <c r="E41" s="1403"/>
      <c r="F41" s="1404"/>
      <c r="G41" s="1404"/>
      <c r="H41" s="868"/>
      <c r="I41" s="867"/>
      <c r="J41" s="868"/>
      <c r="K41" s="1384" t="s">
        <v>616</v>
      </c>
      <c r="L41" s="1385"/>
      <c r="M41" s="1385"/>
      <c r="N41" s="1385"/>
      <c r="O41" s="1385"/>
      <c r="P41" s="1385"/>
      <c r="Q41" s="1385"/>
      <c r="R41" s="1385"/>
      <c r="S41" s="1385"/>
      <c r="T41" s="1385"/>
      <c r="U41" s="1385"/>
      <c r="V41" s="1385"/>
      <c r="W41" s="1385"/>
      <c r="X41" s="1385"/>
      <c r="Y41" s="1385"/>
      <c r="Z41" s="1385"/>
      <c r="AA41" s="1386"/>
      <c r="AB41" s="1387" t="str">
        <f>IF(I37="○","□","対象外")</f>
        <v>□</v>
      </c>
      <c r="AC41" s="1388"/>
      <c r="AD41" s="1389"/>
    </row>
    <row r="42" spans="3:30" ht="30" customHeight="1">
      <c r="C42" s="97" t="s">
        <v>71</v>
      </c>
      <c r="E42" s="1400" t="s">
        <v>617</v>
      </c>
      <c r="F42" s="1401"/>
      <c r="G42" s="1401"/>
      <c r="H42" s="866"/>
      <c r="I42" s="1405" t="str">
        <f>IF(①入力票!K31="○","○","－")</f>
        <v>－</v>
      </c>
      <c r="J42" s="866"/>
      <c r="K42" s="1406" t="s">
        <v>618</v>
      </c>
      <c r="L42" s="1407"/>
      <c r="M42" s="1407"/>
      <c r="N42" s="1407"/>
      <c r="O42" s="1407"/>
      <c r="P42" s="1407"/>
      <c r="Q42" s="1407"/>
      <c r="R42" s="1407"/>
      <c r="S42" s="1407"/>
      <c r="T42" s="1407"/>
      <c r="U42" s="1407"/>
      <c r="V42" s="1407"/>
      <c r="W42" s="1407"/>
      <c r="X42" s="1407"/>
      <c r="Y42" s="1407"/>
      <c r="Z42" s="1407"/>
      <c r="AA42" s="1408"/>
      <c r="AB42" s="1397" t="str">
        <f>IF(I42="○","□","対象外")</f>
        <v>対象外</v>
      </c>
      <c r="AC42" s="1398"/>
      <c r="AD42" s="1399"/>
    </row>
    <row r="43" spans="3:30" ht="15" customHeight="1" thickBot="1">
      <c r="C43" s="97" t="s">
        <v>71</v>
      </c>
      <c r="E43" s="1403"/>
      <c r="F43" s="1404"/>
      <c r="G43" s="1404"/>
      <c r="H43" s="868"/>
      <c r="I43" s="867"/>
      <c r="J43" s="868"/>
      <c r="K43" s="1384" t="s">
        <v>619</v>
      </c>
      <c r="L43" s="1385"/>
      <c r="M43" s="1385"/>
      <c r="N43" s="1385"/>
      <c r="O43" s="1385"/>
      <c r="P43" s="1385"/>
      <c r="Q43" s="1385"/>
      <c r="R43" s="1385"/>
      <c r="S43" s="1385"/>
      <c r="T43" s="1385"/>
      <c r="U43" s="1385"/>
      <c r="V43" s="1385"/>
      <c r="W43" s="1385"/>
      <c r="X43" s="1385"/>
      <c r="Y43" s="1385"/>
      <c r="Z43" s="1385"/>
      <c r="AA43" s="1386"/>
      <c r="AB43" s="1387" t="str">
        <f>IF(I42="○","□","対象外")</f>
        <v>対象外</v>
      </c>
      <c r="AC43" s="1388"/>
      <c r="AD43" s="1389"/>
    </row>
    <row r="44" spans="3:30" ht="15" customHeight="1">
      <c r="C44" s="97" t="s">
        <v>71</v>
      </c>
      <c r="E44" s="1400" t="s">
        <v>620</v>
      </c>
      <c r="F44" s="1401"/>
      <c r="G44" s="1401"/>
      <c r="H44" s="866"/>
      <c r="I44" s="1405" t="str">
        <f>IF(①入力票!L40="品質管理への取り組み","○","－")</f>
        <v>－</v>
      </c>
      <c r="J44" s="866"/>
      <c r="K44" s="1406" t="s">
        <v>621</v>
      </c>
      <c r="L44" s="1407"/>
      <c r="M44" s="1407"/>
      <c r="N44" s="1407"/>
      <c r="O44" s="1407"/>
      <c r="P44" s="1407"/>
      <c r="Q44" s="1407"/>
      <c r="R44" s="1407"/>
      <c r="S44" s="1407"/>
      <c r="T44" s="1407"/>
      <c r="U44" s="1407"/>
      <c r="V44" s="1407"/>
      <c r="W44" s="1407"/>
      <c r="X44" s="1407"/>
      <c r="Y44" s="1407"/>
      <c r="Z44" s="1407"/>
      <c r="AA44" s="1408"/>
      <c r="AB44" s="1397" t="str">
        <f>IF(I44="○","□","対象外")</f>
        <v>対象外</v>
      </c>
      <c r="AC44" s="1398"/>
      <c r="AD44" s="1399"/>
    </row>
    <row r="45" spans="3:30" ht="15" customHeight="1" thickBot="1">
      <c r="C45" s="97" t="s">
        <v>71</v>
      </c>
      <c r="E45" s="1403"/>
      <c r="F45" s="1404"/>
      <c r="G45" s="1404"/>
      <c r="H45" s="868"/>
      <c r="I45" s="867"/>
      <c r="J45" s="868"/>
      <c r="K45" s="1384" t="s">
        <v>622</v>
      </c>
      <c r="L45" s="1385"/>
      <c r="M45" s="1385"/>
      <c r="N45" s="1385"/>
      <c r="O45" s="1385"/>
      <c r="P45" s="1385"/>
      <c r="Q45" s="1385"/>
      <c r="R45" s="1385"/>
      <c r="S45" s="1385"/>
      <c r="T45" s="1385"/>
      <c r="U45" s="1385"/>
      <c r="V45" s="1385"/>
      <c r="W45" s="1385"/>
      <c r="X45" s="1385"/>
      <c r="Y45" s="1385"/>
      <c r="Z45" s="1385"/>
      <c r="AA45" s="1386"/>
      <c r="AB45" s="1387" t="str">
        <f>IF(I44="○","□","対象外")</f>
        <v>対象外</v>
      </c>
      <c r="AC45" s="1388"/>
      <c r="AD45" s="1389"/>
    </row>
    <row r="46" spans="3:30" ht="60" customHeight="1" thickBot="1">
      <c r="C46" s="97" t="s">
        <v>71</v>
      </c>
      <c r="E46" s="1400" t="s">
        <v>623</v>
      </c>
      <c r="F46" s="1401"/>
      <c r="G46" s="1401"/>
      <c r="H46" s="866"/>
      <c r="I46" s="1405" t="str">
        <f>IF(①入力票!L40="建設業労働災害防止協会加入状況","○","－")</f>
        <v>○</v>
      </c>
      <c r="J46" s="866"/>
      <c r="K46" s="1406" t="s">
        <v>624</v>
      </c>
      <c r="L46" s="1407"/>
      <c r="M46" s="1407"/>
      <c r="N46" s="1407"/>
      <c r="O46" s="1407"/>
      <c r="P46" s="1407"/>
      <c r="Q46" s="1407"/>
      <c r="R46" s="1407"/>
      <c r="S46" s="1407"/>
      <c r="T46" s="1407"/>
      <c r="U46" s="1407"/>
      <c r="V46" s="1407"/>
      <c r="W46" s="1407"/>
      <c r="X46" s="1407"/>
      <c r="Y46" s="1407"/>
      <c r="Z46" s="1407"/>
      <c r="AA46" s="1408"/>
      <c r="AB46" s="1397" t="str">
        <f>IF(I46="○","□","対象外")</f>
        <v>□</v>
      </c>
      <c r="AC46" s="1398"/>
      <c r="AD46" s="1399"/>
    </row>
    <row r="47" spans="3:30" ht="30" customHeight="1">
      <c r="C47" s="97" t="s">
        <v>71</v>
      </c>
      <c r="E47" s="1400" t="s">
        <v>625</v>
      </c>
      <c r="F47" s="1401"/>
      <c r="G47" s="1401"/>
      <c r="H47" s="866"/>
      <c r="I47" s="1405" t="str">
        <f>①入力票!K42</f>
        <v>○</v>
      </c>
      <c r="J47" s="866"/>
      <c r="K47" s="1406" t="s">
        <v>626</v>
      </c>
      <c r="L47" s="1407"/>
      <c r="M47" s="1407"/>
      <c r="N47" s="1407"/>
      <c r="O47" s="1407"/>
      <c r="P47" s="1407"/>
      <c r="Q47" s="1407"/>
      <c r="R47" s="1407"/>
      <c r="S47" s="1407"/>
      <c r="T47" s="1407"/>
      <c r="U47" s="1407"/>
      <c r="V47" s="1407"/>
      <c r="W47" s="1407"/>
      <c r="X47" s="1407"/>
      <c r="Y47" s="1407"/>
      <c r="Z47" s="1407"/>
      <c r="AA47" s="1408"/>
      <c r="AB47" s="1397" t="str">
        <f>IF(①入力票!K42="○","□","対象外")</f>
        <v>□</v>
      </c>
      <c r="AC47" s="1398"/>
      <c r="AD47" s="1399"/>
    </row>
    <row r="48" spans="3:30" ht="15" customHeight="1">
      <c r="C48" s="97" t="s">
        <v>71</v>
      </c>
      <c r="E48" s="1402"/>
      <c r="F48" s="1073"/>
      <c r="G48" s="1073"/>
      <c r="H48" s="946"/>
      <c r="I48" s="912"/>
      <c r="J48" s="946"/>
      <c r="K48" s="1409" t="s">
        <v>627</v>
      </c>
      <c r="L48" s="1410"/>
      <c r="M48" s="1410"/>
      <c r="N48" s="1410"/>
      <c r="O48" s="1410"/>
      <c r="P48" s="1410"/>
      <c r="Q48" s="1410"/>
      <c r="R48" s="1410"/>
      <c r="S48" s="1410"/>
      <c r="T48" s="1410"/>
      <c r="U48" s="1410"/>
      <c r="V48" s="1410"/>
      <c r="W48" s="1410"/>
      <c r="X48" s="1410"/>
      <c r="Y48" s="1410"/>
      <c r="Z48" s="1410"/>
      <c r="AA48" s="1411"/>
      <c r="AB48" s="1387" t="str">
        <f>IF(①入力票!K42="○","□","対象外")</f>
        <v>□</v>
      </c>
      <c r="AC48" s="1388"/>
      <c r="AD48" s="1389"/>
    </row>
    <row r="49" spans="3:30" ht="15" customHeight="1">
      <c r="C49" s="97" t="s">
        <v>71</v>
      </c>
      <c r="E49" s="1402"/>
      <c r="F49" s="1073"/>
      <c r="G49" s="1073"/>
      <c r="H49" s="946"/>
      <c r="I49" s="912"/>
      <c r="J49" s="946"/>
      <c r="K49" s="1409" t="s">
        <v>628</v>
      </c>
      <c r="L49" s="1410"/>
      <c r="M49" s="1410"/>
      <c r="N49" s="1410"/>
      <c r="O49" s="1410"/>
      <c r="P49" s="1410"/>
      <c r="Q49" s="1410"/>
      <c r="R49" s="1410"/>
      <c r="S49" s="1410"/>
      <c r="T49" s="1410"/>
      <c r="U49" s="1410"/>
      <c r="V49" s="1410"/>
      <c r="W49" s="1410"/>
      <c r="X49" s="1410"/>
      <c r="Y49" s="1410"/>
      <c r="Z49" s="1410"/>
      <c r="AA49" s="1411"/>
      <c r="AB49" s="1387" t="str">
        <f>IF(①入力票!K43="○","□","対象外")</f>
        <v>□</v>
      </c>
      <c r="AC49" s="1388"/>
      <c r="AD49" s="1389"/>
    </row>
    <row r="50" spans="3:30" ht="30" customHeight="1">
      <c r="C50" s="97" t="s">
        <v>71</v>
      </c>
      <c r="E50" s="1402"/>
      <c r="F50" s="1073"/>
      <c r="G50" s="1073"/>
      <c r="H50" s="946"/>
      <c r="I50" s="912"/>
      <c r="J50" s="946"/>
      <c r="K50" s="1409" t="s">
        <v>613</v>
      </c>
      <c r="L50" s="1410"/>
      <c r="M50" s="1410"/>
      <c r="N50" s="1410"/>
      <c r="O50" s="1410"/>
      <c r="P50" s="1410"/>
      <c r="Q50" s="1410"/>
      <c r="R50" s="1410"/>
      <c r="S50" s="1410"/>
      <c r="T50" s="1410"/>
      <c r="U50" s="1410"/>
      <c r="V50" s="1410"/>
      <c r="W50" s="1410"/>
      <c r="X50" s="1410"/>
      <c r="Y50" s="1410"/>
      <c r="Z50" s="1410"/>
      <c r="AA50" s="1411"/>
      <c r="AB50" s="1387" t="str">
        <f>IF(①入力票!K43="○","□","対象外")</f>
        <v>□</v>
      </c>
      <c r="AC50" s="1388"/>
      <c r="AD50" s="1389"/>
    </row>
    <row r="51" spans="3:30" ht="30" customHeight="1">
      <c r="C51" s="97" t="s">
        <v>71</v>
      </c>
      <c r="E51" s="1402"/>
      <c r="F51" s="1073"/>
      <c r="G51" s="1073"/>
      <c r="H51" s="946"/>
      <c r="I51" s="912"/>
      <c r="J51" s="946"/>
      <c r="K51" s="1409" t="s">
        <v>629</v>
      </c>
      <c r="L51" s="1410"/>
      <c r="M51" s="1410"/>
      <c r="N51" s="1410"/>
      <c r="O51" s="1410"/>
      <c r="P51" s="1410"/>
      <c r="Q51" s="1410"/>
      <c r="R51" s="1410"/>
      <c r="S51" s="1410"/>
      <c r="T51" s="1410"/>
      <c r="U51" s="1410"/>
      <c r="V51" s="1410"/>
      <c r="W51" s="1410"/>
      <c r="X51" s="1410"/>
      <c r="Y51" s="1410"/>
      <c r="Z51" s="1410"/>
      <c r="AA51" s="1411"/>
      <c r="AB51" s="1387" t="str">
        <f>IF(①入力票!K43="○","□","対象外")</f>
        <v>□</v>
      </c>
      <c r="AC51" s="1388"/>
      <c r="AD51" s="1389"/>
    </row>
    <row r="52" spans="3:30" ht="45" customHeight="1" thickBot="1">
      <c r="C52" s="97" t="s">
        <v>71</v>
      </c>
      <c r="E52" s="1403"/>
      <c r="F52" s="1404"/>
      <c r="G52" s="1404"/>
      <c r="H52" s="868"/>
      <c r="I52" s="867"/>
      <c r="J52" s="868"/>
      <c r="K52" s="1384" t="s">
        <v>630</v>
      </c>
      <c r="L52" s="1385"/>
      <c r="M52" s="1385"/>
      <c r="N52" s="1385"/>
      <c r="O52" s="1385"/>
      <c r="P52" s="1385"/>
      <c r="Q52" s="1385"/>
      <c r="R52" s="1385"/>
      <c r="S52" s="1385"/>
      <c r="T52" s="1385"/>
      <c r="U52" s="1385"/>
      <c r="V52" s="1385"/>
      <c r="W52" s="1385"/>
      <c r="X52" s="1385"/>
      <c r="Y52" s="1385"/>
      <c r="Z52" s="1385"/>
      <c r="AA52" s="1386"/>
      <c r="AB52" s="1387" t="str">
        <f>IF(①入力票!K43="○","□","対象外")</f>
        <v>□</v>
      </c>
      <c r="AC52" s="1388"/>
      <c r="AD52" s="1389"/>
    </row>
    <row r="53" spans="3:30" ht="15" customHeight="1">
      <c r="C53" s="97" t="s">
        <v>71</v>
      </c>
      <c r="E53" s="1416" t="s">
        <v>1243</v>
      </c>
      <c r="F53" s="1417"/>
      <c r="G53" s="1417"/>
      <c r="H53" s="1418"/>
      <c r="I53" s="1405" t="str">
        <f>IF(①入力票!C15="WTO型","－","○")</f>
        <v>○</v>
      </c>
      <c r="J53" s="866"/>
      <c r="K53" s="1406" t="s">
        <v>631</v>
      </c>
      <c r="L53" s="1407"/>
      <c r="M53" s="1407"/>
      <c r="N53" s="1407"/>
      <c r="O53" s="1407"/>
      <c r="P53" s="1407"/>
      <c r="Q53" s="1407"/>
      <c r="R53" s="1407"/>
      <c r="S53" s="1407"/>
      <c r="T53" s="1407"/>
      <c r="U53" s="1407"/>
      <c r="V53" s="1407"/>
      <c r="W53" s="1407"/>
      <c r="X53" s="1407"/>
      <c r="Y53" s="1407"/>
      <c r="Z53" s="1407"/>
      <c r="AA53" s="1408"/>
      <c r="AB53" s="1397" t="str">
        <f>IF(I53="○","□","対象外")</f>
        <v>□</v>
      </c>
      <c r="AC53" s="1398"/>
      <c r="AD53" s="1399"/>
    </row>
    <row r="54" spans="3:30" ht="30" customHeight="1" thickBot="1">
      <c r="C54" s="97" t="s">
        <v>71</v>
      </c>
      <c r="E54" s="1419"/>
      <c r="F54" s="1420"/>
      <c r="G54" s="1420"/>
      <c r="H54" s="1421"/>
      <c r="I54" s="867"/>
      <c r="J54" s="868"/>
      <c r="K54" s="1384" t="s">
        <v>1223</v>
      </c>
      <c r="L54" s="1385"/>
      <c r="M54" s="1385"/>
      <c r="N54" s="1385"/>
      <c r="O54" s="1385"/>
      <c r="P54" s="1385"/>
      <c r="Q54" s="1385"/>
      <c r="R54" s="1385"/>
      <c r="S54" s="1385"/>
      <c r="T54" s="1385"/>
      <c r="U54" s="1385"/>
      <c r="V54" s="1385"/>
      <c r="W54" s="1385"/>
      <c r="X54" s="1385"/>
      <c r="Y54" s="1385"/>
      <c r="Z54" s="1385"/>
      <c r="AA54" s="1386"/>
      <c r="AB54" s="1413" t="str">
        <f>IF(I53="○","□","対象外")</f>
        <v>□</v>
      </c>
      <c r="AC54" s="1414"/>
      <c r="AD54" s="1415"/>
    </row>
    <row r="55" spans="3:30" ht="30" customHeight="1" thickBot="1">
      <c r="C55" s="97" t="s">
        <v>71</v>
      </c>
      <c r="E55" s="1422" t="s">
        <v>1244</v>
      </c>
      <c r="F55" s="1391"/>
      <c r="G55" s="1391"/>
      <c r="H55" s="1392"/>
      <c r="I55" s="1393" t="str">
        <f>IF(①入力票!C15="WTO型","－","○")</f>
        <v>○</v>
      </c>
      <c r="J55" s="1392"/>
      <c r="K55" s="1394" t="s">
        <v>1254</v>
      </c>
      <c r="L55" s="1395"/>
      <c r="M55" s="1395"/>
      <c r="N55" s="1395"/>
      <c r="O55" s="1395"/>
      <c r="P55" s="1395"/>
      <c r="Q55" s="1395"/>
      <c r="R55" s="1395"/>
      <c r="S55" s="1395"/>
      <c r="T55" s="1395"/>
      <c r="U55" s="1395"/>
      <c r="V55" s="1395"/>
      <c r="W55" s="1395"/>
      <c r="X55" s="1395"/>
      <c r="Y55" s="1395"/>
      <c r="Z55" s="1395"/>
      <c r="AA55" s="1396"/>
      <c r="AB55" s="1397" t="str">
        <f>IF(I55="○","□","対象外")</f>
        <v>□</v>
      </c>
      <c r="AC55" s="1398"/>
      <c r="AD55" s="1399"/>
    </row>
    <row r="56" spans="3:30" s="697" customFormat="1" ht="36" customHeight="1">
      <c r="C56" s="97" t="s">
        <v>71</v>
      </c>
      <c r="E56" s="1435" t="s">
        <v>1232</v>
      </c>
      <c r="F56" s="1436"/>
      <c r="G56" s="1436"/>
      <c r="H56" s="1437"/>
      <c r="I56" s="1441" t="s">
        <v>1173</v>
      </c>
      <c r="J56" s="1442"/>
      <c r="K56" s="1429" t="s">
        <v>1224</v>
      </c>
      <c r="L56" s="1430"/>
      <c r="M56" s="1430"/>
      <c r="N56" s="1430"/>
      <c r="O56" s="1430"/>
      <c r="P56" s="1430"/>
      <c r="Q56" s="1430"/>
      <c r="R56" s="1430"/>
      <c r="S56" s="1430"/>
      <c r="T56" s="1430"/>
      <c r="U56" s="1430"/>
      <c r="V56" s="1430"/>
      <c r="W56" s="1430"/>
      <c r="X56" s="1430"/>
      <c r="Y56" s="1430"/>
      <c r="Z56" s="1430"/>
      <c r="AA56" s="1431"/>
      <c r="AB56" s="1432" t="str">
        <f>IF(I56="○","□","対象外")</f>
        <v>□</v>
      </c>
      <c r="AC56" s="1433"/>
      <c r="AD56" s="1434"/>
    </row>
    <row r="57" spans="3:30" s="697" customFormat="1" ht="29.25" customHeight="1" thickBot="1">
      <c r="C57" s="97" t="s">
        <v>71</v>
      </c>
      <c r="E57" s="1438"/>
      <c r="F57" s="1439"/>
      <c r="G57" s="1439"/>
      <c r="H57" s="1440"/>
      <c r="I57" s="1443"/>
      <c r="J57" s="1444"/>
      <c r="K57" s="1423" t="s">
        <v>1176</v>
      </c>
      <c r="L57" s="1424"/>
      <c r="M57" s="1424"/>
      <c r="N57" s="1424"/>
      <c r="O57" s="1424"/>
      <c r="P57" s="1424"/>
      <c r="Q57" s="1424"/>
      <c r="R57" s="1424"/>
      <c r="S57" s="1424"/>
      <c r="T57" s="1424"/>
      <c r="U57" s="1424"/>
      <c r="V57" s="1424"/>
      <c r="W57" s="1424"/>
      <c r="X57" s="1424"/>
      <c r="Y57" s="1424"/>
      <c r="Z57" s="1424"/>
      <c r="AA57" s="1425"/>
      <c r="AB57" s="1426" t="str">
        <f>IF(I56="○","□","対象外")</f>
        <v>□</v>
      </c>
      <c r="AC57" s="1427"/>
      <c r="AD57" s="1428"/>
    </row>
    <row r="58" spans="3:30" ht="15" customHeight="1" thickBot="1">
      <c r="C58" s="97" t="s">
        <v>71</v>
      </c>
      <c r="E58" s="1445" t="s">
        <v>1210</v>
      </c>
      <c r="F58" s="1446"/>
      <c r="G58" s="1446"/>
      <c r="H58" s="1447"/>
      <c r="I58" s="1448" t="s">
        <v>1173</v>
      </c>
      <c r="J58" s="1447"/>
      <c r="K58" s="1423" t="s">
        <v>632</v>
      </c>
      <c r="L58" s="1424"/>
      <c r="M58" s="1424"/>
      <c r="N58" s="1424"/>
      <c r="O58" s="1424"/>
      <c r="P58" s="1424"/>
      <c r="Q58" s="1424"/>
      <c r="R58" s="1424"/>
      <c r="S58" s="1424"/>
      <c r="T58" s="1424"/>
      <c r="U58" s="1424"/>
      <c r="V58" s="1424"/>
      <c r="W58" s="1424"/>
      <c r="X58" s="1424"/>
      <c r="Y58" s="1424"/>
      <c r="Z58" s="1424"/>
      <c r="AA58" s="1425"/>
      <c r="AB58" s="1449" t="str">
        <f>IF(I58="○","□","対象外")</f>
        <v>□</v>
      </c>
      <c r="AC58" s="1450"/>
      <c r="AD58" s="1451"/>
    </row>
  </sheetData>
  <sheetProtection algorithmName="SHA-512" hashValue="FzEXDrS+QakEM65m/j6ZUk2RNihjK10xKn9wpqQAoiH73EAZIh1wigWxbQu4zfzrhN2/DJ3iZn1zGud+NZU4mA==" saltValue="WKV65GwIUb/khW9ddvKfIQ==" spinCount="100000" sheet="1" objects="1" scenarios="1"/>
  <autoFilter ref="C1:C58" xr:uid="{00000000-0009-0000-0000-000003000000}"/>
  <mergeCells count="134">
    <mergeCell ref="K57:AA57"/>
    <mergeCell ref="AB57:AD57"/>
    <mergeCell ref="K56:AA56"/>
    <mergeCell ref="AB56:AD56"/>
    <mergeCell ref="E56:H57"/>
    <mergeCell ref="I56:J57"/>
    <mergeCell ref="E58:H58"/>
    <mergeCell ref="I58:J58"/>
    <mergeCell ref="K58:AA58"/>
    <mergeCell ref="AB58:AD58"/>
    <mergeCell ref="E53:H54"/>
    <mergeCell ref="I53:J54"/>
    <mergeCell ref="K53:AA53"/>
    <mergeCell ref="AB53:AD53"/>
    <mergeCell ref="K54:AA54"/>
    <mergeCell ref="AB54:AD54"/>
    <mergeCell ref="E55:H55"/>
    <mergeCell ref="I55:J55"/>
    <mergeCell ref="K55:AA55"/>
    <mergeCell ref="AB55:AD55"/>
    <mergeCell ref="K49:AA49"/>
    <mergeCell ref="AB49:AD49"/>
    <mergeCell ref="K50:AA50"/>
    <mergeCell ref="AB50:AD50"/>
    <mergeCell ref="K51:AA51"/>
    <mergeCell ref="AB51:AD51"/>
    <mergeCell ref="E46:H46"/>
    <mergeCell ref="I46:J46"/>
    <mergeCell ref="K46:AA46"/>
    <mergeCell ref="AB46:AD46"/>
    <mergeCell ref="E47:H52"/>
    <mergeCell ref="I47:J52"/>
    <mergeCell ref="K47:AA47"/>
    <mergeCell ref="AB47:AD47"/>
    <mergeCell ref="K48:AA48"/>
    <mergeCell ref="AB48:AD48"/>
    <mergeCell ref="K52:AA52"/>
    <mergeCell ref="AB52:AD52"/>
    <mergeCell ref="K36:AA36"/>
    <mergeCell ref="AB36:AD36"/>
    <mergeCell ref="E44:H45"/>
    <mergeCell ref="I44:J45"/>
    <mergeCell ref="K44:AA44"/>
    <mergeCell ref="AB44:AD44"/>
    <mergeCell ref="K45:AA45"/>
    <mergeCell ref="AB45:AD45"/>
    <mergeCell ref="E42:H43"/>
    <mergeCell ref="I42:J43"/>
    <mergeCell ref="K42:AA42"/>
    <mergeCell ref="AB42:AD42"/>
    <mergeCell ref="K43:AA43"/>
    <mergeCell ref="AB43:AD43"/>
    <mergeCell ref="E37:H41"/>
    <mergeCell ref="I37:J41"/>
    <mergeCell ref="K37:AA37"/>
    <mergeCell ref="AB37:AD37"/>
    <mergeCell ref="K38:AA38"/>
    <mergeCell ref="AB38:AD38"/>
    <mergeCell ref="K39:AA39"/>
    <mergeCell ref="AB39:AD39"/>
    <mergeCell ref="K40:AA40"/>
    <mergeCell ref="AB40:AD40"/>
    <mergeCell ref="K41:AA41"/>
    <mergeCell ref="AB41:AD41"/>
    <mergeCell ref="K35:AA35"/>
    <mergeCell ref="AB35:AD35"/>
    <mergeCell ref="E28:H28"/>
    <mergeCell ref="I28:J28"/>
    <mergeCell ref="K28:AA28"/>
    <mergeCell ref="AB28:AD28"/>
    <mergeCell ref="E29:H32"/>
    <mergeCell ref="I29:J32"/>
    <mergeCell ref="K29:AA29"/>
    <mergeCell ref="AB29:AD29"/>
    <mergeCell ref="K30:AA30"/>
    <mergeCell ref="AB30:AD30"/>
    <mergeCell ref="K31:AA31"/>
    <mergeCell ref="AB31:AD31"/>
    <mergeCell ref="K32:AA32"/>
    <mergeCell ref="AB32:AD32"/>
    <mergeCell ref="E33:H36"/>
    <mergeCell ref="I33:J36"/>
    <mergeCell ref="K33:AA33"/>
    <mergeCell ref="AB33:AD33"/>
    <mergeCell ref="K34:AA34"/>
    <mergeCell ref="AB34:AD34"/>
    <mergeCell ref="K26:AA26"/>
    <mergeCell ref="AB26:AD26"/>
    <mergeCell ref="E27:H27"/>
    <mergeCell ref="I27:J27"/>
    <mergeCell ref="K27:AA27"/>
    <mergeCell ref="AB27:AD27"/>
    <mergeCell ref="E22:H26"/>
    <mergeCell ref="I22:J26"/>
    <mergeCell ref="K22:AA22"/>
    <mergeCell ref="AB22:AD22"/>
    <mergeCell ref="K23:AA23"/>
    <mergeCell ref="AB23:AD23"/>
    <mergeCell ref="K24:AA24"/>
    <mergeCell ref="AB24:AD24"/>
    <mergeCell ref="K25:AA25"/>
    <mergeCell ref="AB25:AD25"/>
    <mergeCell ref="E18:H21"/>
    <mergeCell ref="I18:J21"/>
    <mergeCell ref="K18:AA18"/>
    <mergeCell ref="AB18:AD18"/>
    <mergeCell ref="K19:AA19"/>
    <mergeCell ref="AB19:AD19"/>
    <mergeCell ref="K20:AA20"/>
    <mergeCell ref="AB20:AD20"/>
    <mergeCell ref="K21:AA21"/>
    <mergeCell ref="AB21:AD21"/>
    <mergeCell ref="H6:AD6"/>
    <mergeCell ref="I8:N8"/>
    <mergeCell ref="E11:H11"/>
    <mergeCell ref="I11:J11"/>
    <mergeCell ref="K11:AA11"/>
    <mergeCell ref="AB11:AD11"/>
    <mergeCell ref="K16:AA16"/>
    <mergeCell ref="AB16:AD16"/>
    <mergeCell ref="E17:H17"/>
    <mergeCell ref="I17:J17"/>
    <mergeCell ref="K17:AA17"/>
    <mergeCell ref="AB17:AD17"/>
    <mergeCell ref="E12:H16"/>
    <mergeCell ref="I12:J16"/>
    <mergeCell ref="K12:AA12"/>
    <mergeCell ref="AB12:AD12"/>
    <mergeCell ref="K13:AA13"/>
    <mergeCell ref="AB13:AD13"/>
    <mergeCell ref="K14:AA14"/>
    <mergeCell ref="AB14:AD14"/>
    <mergeCell ref="K15:AA15"/>
    <mergeCell ref="AB15:AD15"/>
  </mergeCells>
  <phoneticPr fontId="1"/>
  <conditionalFormatting sqref="L36:AA38 K34 L32:AA32 K31:K32 K33:AA33 I46:I47 I42 I44 I37 I12 I17:I18 I33 I58 I22 I27:I29 AB36:AD40 K36:K40 AB31:AD34 K12:AD30 K58:AD58 I55 I53 K41:AD55">
    <cfRule type="cellIs" dxfId="223" priority="5" stopIfTrue="1" operator="equal">
      <formula>"－"</formula>
    </cfRule>
  </conditionalFormatting>
  <conditionalFormatting sqref="K35 AB35:AD35">
    <cfRule type="cellIs" dxfId="222" priority="4" stopIfTrue="1" operator="equal">
      <formula>"－"</formula>
    </cfRule>
  </conditionalFormatting>
  <conditionalFormatting sqref="K57:AD57">
    <cfRule type="cellIs" dxfId="221" priority="3" stopIfTrue="1" operator="equal">
      <formula>"－"</formula>
    </cfRule>
  </conditionalFormatting>
  <conditionalFormatting sqref="I56 AB56:AD56">
    <cfRule type="cellIs" dxfId="220" priority="2" stopIfTrue="1" operator="equal">
      <formula>"－"</formula>
    </cfRule>
  </conditionalFormatting>
  <conditionalFormatting sqref="K56:AA56">
    <cfRule type="cellIs" dxfId="219" priority="1" stopIfTrue="1" operator="equal">
      <formula>"－"</formula>
    </cfRule>
  </conditionalFormatting>
  <pageMargins left="0.70866141732283472" right="0.70866141732283472" top="0.74803149606299213" bottom="0.74803149606299213" header="0.31496062992125984" footer="0.31496062992125984"/>
  <pageSetup paperSize="9" scale="96" fitToHeight="0" orientation="portrait" r:id="rId1"/>
  <rowBreaks count="1" manualBreakCount="1">
    <brk id="36" min="4" max="29" man="1"/>
  </rowBreaks>
  <ignoredErrors>
    <ignoredError sqref="AB5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Q86"/>
  <sheetViews>
    <sheetView view="pageBreakPreview" topLeftCell="A59" zoomScaleNormal="100" zoomScaleSheetLayoutView="100" workbookViewId="0">
      <selection activeCell="R91" sqref="R91"/>
    </sheetView>
  </sheetViews>
  <sheetFormatPr defaultRowHeight="13.5"/>
  <cols>
    <col min="1" max="29" width="4" customWidth="1"/>
    <col min="30" max="30" width="20.375" customWidth="1"/>
    <col min="31" max="43" width="15.5" customWidth="1"/>
    <col min="44" max="46" width="11.125" customWidth="1"/>
  </cols>
  <sheetData>
    <row r="1" spans="4:28" ht="5.25" customHeight="1"/>
    <row r="2" spans="4:28">
      <c r="D2" s="172"/>
      <c r="E2" s="172"/>
      <c r="F2" s="172"/>
      <c r="G2" s="172"/>
      <c r="H2" s="172"/>
      <c r="I2" s="172"/>
      <c r="J2" s="172"/>
      <c r="K2" s="172"/>
      <c r="L2" s="172"/>
      <c r="M2" s="172"/>
      <c r="N2" s="172"/>
      <c r="O2" s="172"/>
      <c r="P2" s="172"/>
      <c r="Q2" s="172"/>
      <c r="R2" s="172"/>
      <c r="S2" s="172" t="s">
        <v>633</v>
      </c>
      <c r="T2" s="172"/>
      <c r="U2" s="172"/>
      <c r="V2" s="172"/>
      <c r="W2" s="172"/>
      <c r="X2" s="172"/>
      <c r="Y2" s="172"/>
      <c r="Z2" s="172"/>
      <c r="AA2" s="172"/>
      <c r="AB2" s="172"/>
    </row>
    <row r="3" spans="4:28">
      <c r="D3" s="172"/>
      <c r="E3" s="172"/>
      <c r="F3" s="172"/>
      <c r="G3" s="172"/>
      <c r="H3" s="172"/>
      <c r="I3" s="172"/>
      <c r="J3" s="172"/>
      <c r="K3" s="172"/>
      <c r="L3" s="172"/>
      <c r="M3" s="172"/>
      <c r="N3" s="172"/>
      <c r="O3" s="172"/>
      <c r="P3" s="172"/>
      <c r="Q3" s="172"/>
      <c r="R3" s="172"/>
      <c r="S3" s="1475" t="s">
        <v>634</v>
      </c>
      <c r="T3" s="1476"/>
      <c r="U3" s="1477" t="s">
        <v>1352</v>
      </c>
      <c r="V3" s="1478"/>
      <c r="W3" s="1478"/>
      <c r="X3" s="1478"/>
      <c r="Y3" s="1478"/>
      <c r="Z3" s="1478"/>
      <c r="AA3" s="1479"/>
      <c r="AB3" s="186"/>
    </row>
    <row r="4" spans="4:28" ht="15" customHeight="1">
      <c r="D4" s="187"/>
      <c r="E4" s="187"/>
      <c r="F4" s="187"/>
      <c r="G4" s="187"/>
      <c r="H4" s="187"/>
      <c r="I4" s="187"/>
      <c r="J4" s="187"/>
      <c r="K4" s="187"/>
      <c r="L4" s="187"/>
      <c r="M4" s="187"/>
      <c r="N4" s="187"/>
      <c r="O4" s="187"/>
      <c r="P4" s="187"/>
      <c r="Q4" s="187"/>
      <c r="R4" s="172"/>
      <c r="S4" s="1475" t="s">
        <v>635</v>
      </c>
      <c r="T4" s="1480"/>
      <c r="U4" s="1476"/>
      <c r="V4" s="1475" t="s">
        <v>636</v>
      </c>
      <c r="W4" s="1480"/>
      <c r="X4" s="1476"/>
      <c r="Y4" s="1475" t="s">
        <v>637</v>
      </c>
      <c r="Z4" s="1480"/>
      <c r="AA4" s="1476"/>
      <c r="AB4" s="188"/>
    </row>
    <row r="5" spans="4:28" ht="15" customHeight="1">
      <c r="D5" s="187"/>
      <c r="E5" s="187"/>
      <c r="F5" s="187"/>
      <c r="G5" s="187"/>
      <c r="H5" s="187"/>
      <c r="I5" s="187"/>
      <c r="J5" s="187"/>
      <c r="K5" s="187"/>
      <c r="L5" s="187"/>
      <c r="M5" s="187"/>
      <c r="N5" s="187"/>
      <c r="O5" s="187"/>
      <c r="P5" s="187"/>
      <c r="Q5" s="187"/>
      <c r="R5" s="172"/>
      <c r="S5" s="1466"/>
      <c r="T5" s="1467"/>
      <c r="U5" s="1468"/>
      <c r="V5" s="1466"/>
      <c r="W5" s="1467"/>
      <c r="X5" s="1468"/>
      <c r="Y5" s="1466"/>
      <c r="Z5" s="1467"/>
      <c r="AA5" s="1468"/>
      <c r="AB5" s="186"/>
    </row>
    <row r="6" spans="4:28" ht="15" customHeight="1">
      <c r="D6" s="187"/>
      <c r="E6" s="187"/>
      <c r="F6" s="187"/>
      <c r="G6" s="187"/>
      <c r="H6" s="187"/>
      <c r="I6" s="187"/>
      <c r="J6" s="187"/>
      <c r="K6" s="187"/>
      <c r="L6" s="187"/>
      <c r="M6" s="187"/>
      <c r="N6" s="187"/>
      <c r="O6" s="187"/>
      <c r="P6" s="187"/>
      <c r="Q6" s="187"/>
      <c r="R6" s="172"/>
      <c r="S6" s="1469"/>
      <c r="T6" s="1470"/>
      <c r="U6" s="1471"/>
      <c r="V6" s="1469"/>
      <c r="W6" s="1470"/>
      <c r="X6" s="1471"/>
      <c r="Y6" s="1469"/>
      <c r="Z6" s="1470"/>
      <c r="AA6" s="1471"/>
      <c r="AB6" s="186"/>
    </row>
    <row r="7" spans="4:28" ht="15" customHeight="1">
      <c r="D7" s="187"/>
      <c r="E7" s="187"/>
      <c r="F7" s="187"/>
      <c r="G7" s="187"/>
      <c r="H7" s="187"/>
      <c r="I7" s="187"/>
      <c r="J7" s="187"/>
      <c r="K7" s="187"/>
      <c r="L7" s="187"/>
      <c r="M7" s="187"/>
      <c r="N7" s="187"/>
      <c r="O7" s="187"/>
      <c r="P7" s="187"/>
      <c r="Q7" s="187"/>
      <c r="R7" s="172"/>
      <c r="S7" s="1469"/>
      <c r="T7" s="1470"/>
      <c r="U7" s="1471"/>
      <c r="V7" s="1469"/>
      <c r="W7" s="1470"/>
      <c r="X7" s="1471"/>
      <c r="Y7" s="1469"/>
      <c r="Z7" s="1470"/>
      <c r="AA7" s="1471"/>
      <c r="AB7" s="186"/>
    </row>
    <row r="8" spans="4:28" ht="15" customHeight="1">
      <c r="D8" s="187"/>
      <c r="E8" s="187"/>
      <c r="F8" s="187"/>
      <c r="G8" s="187"/>
      <c r="H8" s="187"/>
      <c r="I8" s="187"/>
      <c r="J8" s="187"/>
      <c r="K8" s="187"/>
      <c r="L8" s="187"/>
      <c r="M8" s="187"/>
      <c r="N8" s="187"/>
      <c r="O8" s="187"/>
      <c r="P8" s="187"/>
      <c r="Q8" s="187"/>
      <c r="R8" s="172"/>
      <c r="S8" s="1472"/>
      <c r="T8" s="1473"/>
      <c r="U8" s="1474"/>
      <c r="V8" s="1472"/>
      <c r="W8" s="1473"/>
      <c r="X8" s="1474"/>
      <c r="Y8" s="1472"/>
      <c r="Z8" s="1473"/>
      <c r="AA8" s="1474"/>
      <c r="AB8" s="186"/>
    </row>
    <row r="9" spans="4:28" ht="15" customHeight="1">
      <c r="D9" s="187"/>
      <c r="E9" s="187"/>
      <c r="F9" s="187"/>
      <c r="G9" s="187"/>
      <c r="H9" s="187"/>
      <c r="I9" s="187"/>
      <c r="J9" s="187"/>
      <c r="K9" s="187"/>
      <c r="L9" s="187"/>
      <c r="M9" s="187"/>
      <c r="N9" s="187"/>
      <c r="O9" s="187"/>
      <c r="P9" s="187"/>
      <c r="Q9" s="187"/>
      <c r="R9" s="172"/>
      <c r="S9" s="1481" t="s">
        <v>1225</v>
      </c>
      <c r="T9" s="1481"/>
      <c r="U9" s="1481"/>
      <c r="V9" s="1481"/>
      <c r="W9" s="1481"/>
      <c r="X9" s="1481"/>
      <c r="Y9" s="1481"/>
      <c r="Z9" s="1481"/>
      <c r="AA9" s="1481"/>
      <c r="AB9" s="189"/>
    </row>
    <row r="10" spans="4:28" ht="4.5" customHeight="1">
      <c r="D10" s="172"/>
      <c r="E10" s="172"/>
      <c r="F10" s="172"/>
      <c r="G10" s="172"/>
      <c r="H10" s="172"/>
      <c r="I10" s="172"/>
      <c r="J10" s="172"/>
      <c r="K10" s="172"/>
      <c r="L10" s="3"/>
      <c r="M10" s="3"/>
      <c r="N10" s="172"/>
      <c r="O10" s="172"/>
      <c r="P10" s="172"/>
      <c r="Q10" s="172"/>
      <c r="R10" s="172"/>
      <c r="S10" s="172"/>
      <c r="T10" s="172"/>
      <c r="U10" s="172"/>
      <c r="V10" s="172"/>
      <c r="W10" s="172"/>
      <c r="X10" s="3"/>
      <c r="Y10" s="3"/>
      <c r="Z10" s="3"/>
      <c r="AA10" s="3"/>
      <c r="AB10" s="3"/>
    </row>
    <row r="11" spans="4:28" ht="21">
      <c r="D11" s="173" t="s">
        <v>638</v>
      </c>
      <c r="E11" s="172"/>
      <c r="F11" s="172"/>
      <c r="G11" s="172"/>
      <c r="H11" s="172"/>
      <c r="I11" s="172"/>
      <c r="J11" s="172"/>
      <c r="K11" s="172"/>
      <c r="L11" s="3"/>
      <c r="M11" s="3"/>
      <c r="N11" s="172"/>
      <c r="O11" s="172"/>
      <c r="P11" s="172"/>
      <c r="Q11" s="172"/>
      <c r="R11" s="172"/>
      <c r="S11" s="172"/>
      <c r="T11" s="172"/>
      <c r="U11" s="172"/>
      <c r="V11" s="172"/>
      <c r="W11" s="172"/>
      <c r="X11" s="3"/>
      <c r="Y11" s="3"/>
      <c r="Z11" s="3"/>
      <c r="AA11" s="3"/>
      <c r="AB11" s="3"/>
    </row>
    <row r="12" spans="4:28">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3"/>
    </row>
    <row r="13" spans="4:28" ht="17.25">
      <c r="D13" s="178" t="s">
        <v>573</v>
      </c>
      <c r="E13" s="172"/>
      <c r="F13" s="172"/>
      <c r="G13" s="1374" t="str">
        <f>①入力票!C6</f>
        <v>別府系送水管布設工事（その１）</v>
      </c>
      <c r="H13" s="1374"/>
      <c r="I13" s="1374"/>
      <c r="J13" s="1374"/>
      <c r="K13" s="1374"/>
      <c r="L13" s="1374"/>
      <c r="M13" s="1374"/>
      <c r="N13" s="1374"/>
      <c r="O13" s="1374"/>
      <c r="P13" s="1374"/>
      <c r="Q13" s="1374"/>
      <c r="R13" s="1374"/>
      <c r="S13" s="1374"/>
      <c r="T13" s="1374"/>
      <c r="U13" s="1374"/>
      <c r="V13" s="1374"/>
      <c r="W13" s="1374"/>
      <c r="X13" s="1374"/>
      <c r="Y13" s="1374"/>
      <c r="Z13" s="1374"/>
      <c r="AA13" s="1374"/>
      <c r="AB13" s="3"/>
    </row>
    <row r="14" spans="4:28" ht="7.5" customHeight="1">
      <c r="D14" s="178"/>
      <c r="E14" s="172"/>
      <c r="F14" s="4"/>
      <c r="G14" s="179"/>
      <c r="H14" s="179"/>
      <c r="I14" s="179"/>
      <c r="J14" s="179"/>
      <c r="K14" s="179"/>
      <c r="L14" s="179"/>
      <c r="M14" s="179"/>
      <c r="N14" s="179"/>
      <c r="O14" s="179"/>
      <c r="P14" s="179"/>
      <c r="Q14" s="179"/>
      <c r="R14" s="179"/>
      <c r="S14" s="179"/>
      <c r="T14" s="179"/>
      <c r="U14" s="179"/>
      <c r="V14" s="179"/>
      <c r="W14" s="179"/>
      <c r="X14" s="179"/>
      <c r="Y14" s="179"/>
      <c r="Z14" s="179"/>
      <c r="AA14" s="179"/>
      <c r="AB14" s="3"/>
    </row>
    <row r="15" spans="4:28" ht="17.25">
      <c r="D15" s="178" t="s">
        <v>574</v>
      </c>
      <c r="E15" s="172"/>
      <c r="F15" s="4"/>
      <c r="G15" s="179"/>
      <c r="H15" s="1482" t="str">
        <f>①入力票!C15</f>
        <v>標準型</v>
      </c>
      <c r="I15" s="1482"/>
      <c r="J15" s="1482"/>
      <c r="K15" s="1482"/>
      <c r="L15" s="1482"/>
      <c r="M15" s="1482"/>
      <c r="N15" s="1482"/>
      <c r="O15" s="1482"/>
      <c r="P15" s="179"/>
      <c r="Q15" s="179"/>
      <c r="R15" s="179"/>
      <c r="S15" s="179"/>
      <c r="T15" s="179"/>
      <c r="U15" s="179"/>
      <c r="V15" s="179"/>
      <c r="W15" s="179"/>
      <c r="X15" s="179"/>
      <c r="Y15" s="179"/>
      <c r="Z15" s="179"/>
      <c r="AA15" s="179"/>
      <c r="AB15" s="3"/>
    </row>
    <row r="16" spans="4:28" ht="6.75" customHeight="1">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row>
    <row r="17" spans="4:28">
      <c r="D17" s="1483" t="s">
        <v>1340</v>
      </c>
      <c r="E17" s="1483"/>
      <c r="F17" s="1483"/>
      <c r="G17" s="1483"/>
      <c r="H17" s="1483"/>
      <c r="I17" s="1483"/>
      <c r="J17" s="1483"/>
      <c r="K17" s="1483"/>
      <c r="L17" s="1483"/>
      <c r="M17" s="1483"/>
      <c r="N17" s="1483"/>
      <c r="O17" s="1483"/>
      <c r="P17" s="1483"/>
      <c r="Q17" s="1483"/>
      <c r="R17" s="1483"/>
      <c r="S17" s="1483"/>
      <c r="T17" s="1483"/>
      <c r="U17" s="1483"/>
      <c r="V17" s="1483"/>
      <c r="W17" s="1483"/>
      <c r="X17" s="1483"/>
      <c r="Y17" s="1483"/>
      <c r="Z17" s="1483"/>
      <c r="AA17" s="1483"/>
      <c r="AB17" s="1483"/>
    </row>
    <row r="18" spans="4:28">
      <c r="D18" s="1483"/>
      <c r="E18" s="1483"/>
      <c r="F18" s="1483"/>
      <c r="G18" s="1483"/>
      <c r="H18" s="1483"/>
      <c r="I18" s="1483"/>
      <c r="J18" s="1483"/>
      <c r="K18" s="1483"/>
      <c r="L18" s="1483"/>
      <c r="M18" s="1483"/>
      <c r="N18" s="1483"/>
      <c r="O18" s="1483"/>
      <c r="P18" s="1483"/>
      <c r="Q18" s="1483"/>
      <c r="R18" s="1483"/>
      <c r="S18" s="1483"/>
      <c r="T18" s="1483"/>
      <c r="U18" s="1483"/>
      <c r="V18" s="1483"/>
      <c r="W18" s="1483"/>
      <c r="X18" s="1483"/>
      <c r="Y18" s="1483"/>
      <c r="Z18" s="1483"/>
      <c r="AA18" s="1483"/>
      <c r="AB18" s="1483"/>
    </row>
    <row r="19" spans="4:28">
      <c r="D19" s="1483"/>
      <c r="E19" s="1483"/>
      <c r="F19" s="1483"/>
      <c r="G19" s="1483"/>
      <c r="H19" s="1483"/>
      <c r="I19" s="1483"/>
      <c r="J19" s="1483"/>
      <c r="K19" s="1483"/>
      <c r="L19" s="1483"/>
      <c r="M19" s="1483"/>
      <c r="N19" s="1483"/>
      <c r="O19" s="1483"/>
      <c r="P19" s="1483"/>
      <c r="Q19" s="1483"/>
      <c r="R19" s="1483"/>
      <c r="S19" s="1483"/>
      <c r="T19" s="1483"/>
      <c r="U19" s="1483"/>
      <c r="V19" s="1483"/>
      <c r="W19" s="1483"/>
      <c r="X19" s="1483"/>
      <c r="Y19" s="1483"/>
      <c r="Z19" s="1483"/>
      <c r="AA19" s="1483"/>
      <c r="AB19" s="1483"/>
    </row>
    <row r="20" spans="4:28" ht="6.75" customHeight="1">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row>
    <row r="21" spans="4:28">
      <c r="D21" s="172" t="s">
        <v>575</v>
      </c>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85"/>
    </row>
    <row r="22" spans="4:28">
      <c r="D22" s="1484" t="s">
        <v>639</v>
      </c>
      <c r="E22" s="1485"/>
      <c r="F22" s="1485"/>
      <c r="G22" s="1485"/>
      <c r="H22" s="1485"/>
      <c r="I22" s="1484" t="s">
        <v>640</v>
      </c>
      <c r="J22" s="1485"/>
      <c r="K22" s="1486"/>
      <c r="L22" s="1487" t="s">
        <v>577</v>
      </c>
      <c r="M22" s="1488"/>
      <c r="N22" s="1485" t="s">
        <v>578</v>
      </c>
      <c r="O22" s="1485"/>
      <c r="P22" s="1485"/>
      <c r="Q22" s="1485"/>
      <c r="R22" s="1485"/>
      <c r="S22" s="1485"/>
      <c r="T22" s="1485"/>
      <c r="U22" s="1485"/>
      <c r="V22" s="1485"/>
      <c r="W22" s="1485"/>
      <c r="X22" s="1485"/>
      <c r="Y22" s="1485"/>
      <c r="Z22" s="1484" t="s">
        <v>579</v>
      </c>
      <c r="AA22" s="1485"/>
      <c r="AB22" s="1486"/>
    </row>
    <row r="23" spans="4:28" ht="30" customHeight="1">
      <c r="D23" s="1489" t="s">
        <v>641</v>
      </c>
      <c r="E23" s="1207"/>
      <c r="F23" s="1207"/>
      <c r="G23" s="1207"/>
      <c r="H23" s="1208"/>
      <c r="I23" s="1491" t="s">
        <v>642</v>
      </c>
      <c r="J23" s="1492"/>
      <c r="K23" s="1493"/>
      <c r="L23" s="1497" t="s">
        <v>643</v>
      </c>
      <c r="M23" s="1498"/>
      <c r="N23" s="1501" t="s">
        <v>644</v>
      </c>
      <c r="O23" s="1502"/>
      <c r="P23" s="1502"/>
      <c r="Q23" s="1502"/>
      <c r="R23" s="1502"/>
      <c r="S23" s="1502"/>
      <c r="T23" s="1502"/>
      <c r="U23" s="1502"/>
      <c r="V23" s="1502"/>
      <c r="W23" s="1502"/>
      <c r="X23" s="1502"/>
      <c r="Y23" s="1502"/>
      <c r="Z23" s="1503" t="str">
        <f>IF(L23="○","□","対象外")</f>
        <v>□</v>
      </c>
      <c r="AA23" s="1504"/>
      <c r="AB23" s="1505"/>
    </row>
    <row r="24" spans="4:28" ht="30" customHeight="1">
      <c r="D24" s="1490"/>
      <c r="E24" s="1190"/>
      <c r="F24" s="1190"/>
      <c r="G24" s="1190"/>
      <c r="H24" s="1191"/>
      <c r="I24" s="1494"/>
      <c r="J24" s="1495"/>
      <c r="K24" s="1496"/>
      <c r="L24" s="1499"/>
      <c r="M24" s="1500"/>
      <c r="N24" s="1501" t="s">
        <v>645</v>
      </c>
      <c r="O24" s="1502"/>
      <c r="P24" s="1502"/>
      <c r="Q24" s="1502"/>
      <c r="R24" s="1502"/>
      <c r="S24" s="1502"/>
      <c r="T24" s="1502"/>
      <c r="U24" s="1502"/>
      <c r="V24" s="1502"/>
      <c r="W24" s="1502"/>
      <c r="X24" s="1502"/>
      <c r="Y24" s="1506"/>
      <c r="Z24" s="1503" t="str">
        <f>IF(L23="○","□","対象外")</f>
        <v>□</v>
      </c>
      <c r="AA24" s="1504"/>
      <c r="AB24" s="1505"/>
    </row>
    <row r="25" spans="4:28" ht="45" customHeight="1">
      <c r="D25" s="1489" t="s">
        <v>646</v>
      </c>
      <c r="E25" s="1207"/>
      <c r="F25" s="1207"/>
      <c r="G25" s="1207"/>
      <c r="H25" s="1208"/>
      <c r="I25" s="1491" t="s">
        <v>642</v>
      </c>
      <c r="J25" s="1492"/>
      <c r="K25" s="1493"/>
      <c r="L25" s="1497" t="s">
        <v>643</v>
      </c>
      <c r="M25" s="1498"/>
      <c r="N25" s="1508" t="s">
        <v>647</v>
      </c>
      <c r="O25" s="1508"/>
      <c r="P25" s="1508"/>
      <c r="Q25" s="1508"/>
      <c r="R25" s="1508"/>
      <c r="S25" s="1508"/>
      <c r="T25" s="1508"/>
      <c r="U25" s="1508"/>
      <c r="V25" s="1508"/>
      <c r="W25" s="1508"/>
      <c r="X25" s="1508"/>
      <c r="Y25" s="1508"/>
      <c r="Z25" s="1503" t="str">
        <f>IF(L25="○","□","対象外")</f>
        <v>□</v>
      </c>
      <c r="AA25" s="1504"/>
      <c r="AB25" s="1505"/>
    </row>
    <row r="26" spans="4:28" ht="30" customHeight="1">
      <c r="D26" s="1490"/>
      <c r="E26" s="1190"/>
      <c r="F26" s="1190"/>
      <c r="G26" s="1190"/>
      <c r="H26" s="1191"/>
      <c r="I26" s="1494"/>
      <c r="J26" s="1495"/>
      <c r="K26" s="1496"/>
      <c r="L26" s="1499"/>
      <c r="M26" s="1500"/>
      <c r="N26" s="1508" t="s">
        <v>648</v>
      </c>
      <c r="O26" s="1508"/>
      <c r="P26" s="1508"/>
      <c r="Q26" s="1508"/>
      <c r="R26" s="1508"/>
      <c r="S26" s="1508"/>
      <c r="T26" s="1508"/>
      <c r="U26" s="1508"/>
      <c r="V26" s="1508"/>
      <c r="W26" s="1508"/>
      <c r="X26" s="1508"/>
      <c r="Y26" s="1508"/>
      <c r="Z26" s="1503" t="str">
        <f>IF(L25="○","□","対象外")</f>
        <v>□</v>
      </c>
      <c r="AA26" s="1504"/>
      <c r="AB26" s="1505"/>
    </row>
    <row r="27" spans="4:28" ht="30" customHeight="1">
      <c r="D27" s="1490"/>
      <c r="E27" s="1190"/>
      <c r="F27" s="1190"/>
      <c r="G27" s="1190"/>
      <c r="H27" s="1191"/>
      <c r="I27" s="1494"/>
      <c r="J27" s="1495"/>
      <c r="K27" s="1496"/>
      <c r="L27" s="1499"/>
      <c r="M27" s="1500"/>
      <c r="N27" s="1508" t="s">
        <v>649</v>
      </c>
      <c r="O27" s="1508"/>
      <c r="P27" s="1508"/>
      <c r="Q27" s="1508"/>
      <c r="R27" s="1508"/>
      <c r="S27" s="1508"/>
      <c r="T27" s="1508"/>
      <c r="U27" s="1508"/>
      <c r="V27" s="1508"/>
      <c r="W27" s="1508"/>
      <c r="X27" s="1508"/>
      <c r="Y27" s="1508"/>
      <c r="Z27" s="1503" t="str">
        <f>IF(L25="○","□","対象外")</f>
        <v>□</v>
      </c>
      <c r="AA27" s="1504"/>
      <c r="AB27" s="1505"/>
    </row>
    <row r="28" spans="4:28" ht="30" customHeight="1">
      <c r="D28" s="1460" t="s">
        <v>650</v>
      </c>
      <c r="E28" s="1461"/>
      <c r="F28" s="1461"/>
      <c r="G28" s="1461"/>
      <c r="H28" s="1462"/>
      <c r="I28" s="1509" t="s">
        <v>651</v>
      </c>
      <c r="J28" s="1510"/>
      <c r="K28" s="1511"/>
      <c r="L28" s="925" t="s">
        <v>643</v>
      </c>
      <c r="M28" s="1507"/>
      <c r="N28" s="1508" t="s">
        <v>652</v>
      </c>
      <c r="O28" s="1508"/>
      <c r="P28" s="1508"/>
      <c r="Q28" s="1508"/>
      <c r="R28" s="1508"/>
      <c r="S28" s="1508"/>
      <c r="T28" s="1508"/>
      <c r="U28" s="1508"/>
      <c r="V28" s="1508"/>
      <c r="W28" s="1508"/>
      <c r="X28" s="1508"/>
      <c r="Y28" s="1508"/>
      <c r="Z28" s="1503" t="str">
        <f t="shared" ref="Z28:Z39" si="0">IF(L28="○","□","対象外")</f>
        <v>□</v>
      </c>
      <c r="AA28" s="1504"/>
      <c r="AB28" s="1505"/>
    </row>
    <row r="29" spans="4:28" ht="45" customHeight="1">
      <c r="D29" s="1463"/>
      <c r="E29" s="1464"/>
      <c r="F29" s="1464"/>
      <c r="G29" s="1464"/>
      <c r="H29" s="1465"/>
      <c r="I29" s="1509" t="s">
        <v>651</v>
      </c>
      <c r="J29" s="1510"/>
      <c r="K29" s="1511"/>
      <c r="L29" s="925" t="s">
        <v>643</v>
      </c>
      <c r="M29" s="1507"/>
      <c r="N29" s="1508" t="s">
        <v>1263</v>
      </c>
      <c r="O29" s="1508"/>
      <c r="P29" s="1508"/>
      <c r="Q29" s="1508"/>
      <c r="R29" s="1508"/>
      <c r="S29" s="1508"/>
      <c r="T29" s="1508"/>
      <c r="U29" s="1508"/>
      <c r="V29" s="1508"/>
      <c r="W29" s="1508"/>
      <c r="X29" s="1508"/>
      <c r="Y29" s="1508"/>
      <c r="Z29" s="1503" t="str">
        <f t="shared" si="0"/>
        <v>□</v>
      </c>
      <c r="AA29" s="1504"/>
      <c r="AB29" s="1505"/>
    </row>
    <row r="30" spans="4:28" ht="30" customHeight="1">
      <c r="D30" s="1463"/>
      <c r="E30" s="1464"/>
      <c r="F30" s="1464"/>
      <c r="G30" s="1464"/>
      <c r="H30" s="1465"/>
      <c r="I30" s="1509" t="s">
        <v>651</v>
      </c>
      <c r="J30" s="1510"/>
      <c r="K30" s="1511"/>
      <c r="L30" s="925" t="s">
        <v>643</v>
      </c>
      <c r="M30" s="1507"/>
      <c r="N30" s="1512" t="s">
        <v>653</v>
      </c>
      <c r="O30" s="1512"/>
      <c r="P30" s="1512"/>
      <c r="Q30" s="1512"/>
      <c r="R30" s="1512"/>
      <c r="S30" s="1512"/>
      <c r="T30" s="1512"/>
      <c r="U30" s="1512"/>
      <c r="V30" s="1512"/>
      <c r="W30" s="1512"/>
      <c r="X30" s="1512"/>
      <c r="Y30" s="1512"/>
      <c r="Z30" s="1503" t="str">
        <f t="shared" si="0"/>
        <v>□</v>
      </c>
      <c r="AA30" s="1504"/>
      <c r="AB30" s="1505"/>
    </row>
    <row r="31" spans="4:28" ht="45" customHeight="1">
      <c r="D31" s="1463"/>
      <c r="E31" s="1464"/>
      <c r="F31" s="1464"/>
      <c r="G31" s="1464"/>
      <c r="H31" s="1465"/>
      <c r="I31" s="1509" t="s">
        <v>651</v>
      </c>
      <c r="J31" s="1510"/>
      <c r="K31" s="1511"/>
      <c r="L31" s="925" t="str">
        <f>IF(H15="WTO型","－","○")</f>
        <v>○</v>
      </c>
      <c r="M31" s="1507"/>
      <c r="N31" s="1508" t="s">
        <v>654</v>
      </c>
      <c r="O31" s="1508"/>
      <c r="P31" s="1508"/>
      <c r="Q31" s="1508"/>
      <c r="R31" s="1508"/>
      <c r="S31" s="1508"/>
      <c r="T31" s="1508"/>
      <c r="U31" s="1508"/>
      <c r="V31" s="1508"/>
      <c r="W31" s="1508"/>
      <c r="X31" s="1508"/>
      <c r="Y31" s="1508"/>
      <c r="Z31" s="1503" t="str">
        <f t="shared" si="0"/>
        <v>□</v>
      </c>
      <c r="AA31" s="1504"/>
      <c r="AB31" s="1505"/>
    </row>
    <row r="32" spans="4:28" ht="30" customHeight="1">
      <c r="D32" s="1463"/>
      <c r="E32" s="1464"/>
      <c r="F32" s="1464"/>
      <c r="G32" s="1464"/>
      <c r="H32" s="1465"/>
      <c r="I32" s="1509" t="s">
        <v>655</v>
      </c>
      <c r="J32" s="1510"/>
      <c r="K32" s="1511"/>
      <c r="L32" s="925" t="str">
        <f>IF(H15="WTO型","－","○")</f>
        <v>○</v>
      </c>
      <c r="M32" s="1507"/>
      <c r="N32" s="1513" t="s">
        <v>656</v>
      </c>
      <c r="O32" s="1508"/>
      <c r="P32" s="1508"/>
      <c r="Q32" s="1508"/>
      <c r="R32" s="1508"/>
      <c r="S32" s="1508"/>
      <c r="T32" s="1508"/>
      <c r="U32" s="1508"/>
      <c r="V32" s="1508"/>
      <c r="W32" s="1508"/>
      <c r="X32" s="1508"/>
      <c r="Y32" s="1508"/>
      <c r="Z32" s="1503" t="str">
        <f t="shared" si="0"/>
        <v>□</v>
      </c>
      <c r="AA32" s="1504"/>
      <c r="AB32" s="1505"/>
    </row>
    <row r="33" spans="1:43" ht="30" customHeight="1">
      <c r="D33" s="1463"/>
      <c r="E33" s="1464"/>
      <c r="F33" s="1464"/>
      <c r="G33" s="1464"/>
      <c r="H33" s="1465"/>
      <c r="I33" s="1509" t="s">
        <v>657</v>
      </c>
      <c r="J33" s="1510"/>
      <c r="K33" s="1511"/>
      <c r="L33" s="925" t="str">
        <f>IF(H15="WTO型","－","○")</f>
        <v>○</v>
      </c>
      <c r="M33" s="1507"/>
      <c r="N33" s="1513" t="s">
        <v>658</v>
      </c>
      <c r="O33" s="1508"/>
      <c r="P33" s="1508"/>
      <c r="Q33" s="1508"/>
      <c r="R33" s="1508"/>
      <c r="S33" s="1508"/>
      <c r="T33" s="1508"/>
      <c r="U33" s="1508"/>
      <c r="V33" s="1508"/>
      <c r="W33" s="1508"/>
      <c r="X33" s="1508"/>
      <c r="Y33" s="1508"/>
      <c r="Z33" s="1503" t="str">
        <f t="shared" si="0"/>
        <v>□</v>
      </c>
      <c r="AA33" s="1504"/>
      <c r="AB33" s="1505"/>
      <c r="AD33" s="753"/>
      <c r="AE33" s="753"/>
      <c r="AF33" s="753"/>
      <c r="AG33" s="753"/>
      <c r="AH33" s="753"/>
      <c r="AI33" s="753"/>
      <c r="AJ33" s="753"/>
      <c r="AK33" s="753"/>
      <c r="AL33" s="753"/>
      <c r="AM33" s="753"/>
      <c r="AN33" s="753"/>
      <c r="AO33" s="753"/>
      <c r="AP33" s="753"/>
      <c r="AQ33" s="753"/>
    </row>
    <row r="34" spans="1:43" ht="30" customHeight="1">
      <c r="D34" s="1463"/>
      <c r="E34" s="1464"/>
      <c r="F34" s="1464"/>
      <c r="G34" s="1464"/>
      <c r="H34" s="1465"/>
      <c r="I34" s="1509" t="s">
        <v>659</v>
      </c>
      <c r="J34" s="1510"/>
      <c r="K34" s="1511"/>
      <c r="L34" s="925" t="str">
        <f>IF(①入力票!K31="×","－","○")</f>
        <v>－</v>
      </c>
      <c r="M34" s="1507"/>
      <c r="N34" s="1513" t="s">
        <v>660</v>
      </c>
      <c r="O34" s="1508"/>
      <c r="P34" s="1508"/>
      <c r="Q34" s="1508"/>
      <c r="R34" s="1508"/>
      <c r="S34" s="1508"/>
      <c r="T34" s="1508"/>
      <c r="U34" s="1508"/>
      <c r="V34" s="1508"/>
      <c r="W34" s="1508"/>
      <c r="X34" s="1508"/>
      <c r="Y34" s="1508"/>
      <c r="Z34" s="1503" t="str">
        <f t="shared" si="0"/>
        <v>対象外</v>
      </c>
      <c r="AA34" s="1504"/>
      <c r="AB34" s="1505"/>
      <c r="AD34" s="753"/>
      <c r="AE34" s="753"/>
      <c r="AF34" s="753"/>
      <c r="AG34" s="753"/>
      <c r="AH34" s="753"/>
      <c r="AI34" s="753"/>
      <c r="AJ34" s="753"/>
      <c r="AK34" s="753"/>
      <c r="AL34" s="753"/>
      <c r="AM34" s="753"/>
      <c r="AN34" s="753"/>
      <c r="AO34" s="753"/>
      <c r="AP34" s="753"/>
      <c r="AQ34" s="753"/>
    </row>
    <row r="35" spans="1:43" ht="45" customHeight="1">
      <c r="D35" s="1489" t="s">
        <v>237</v>
      </c>
      <c r="E35" s="1461"/>
      <c r="F35" s="1461"/>
      <c r="G35" s="1461"/>
      <c r="H35" s="1462"/>
      <c r="I35" s="1509" t="s">
        <v>651</v>
      </c>
      <c r="J35" s="1510"/>
      <c r="K35" s="1511"/>
      <c r="L35" s="925" t="s">
        <v>643</v>
      </c>
      <c r="M35" s="1507"/>
      <c r="N35" s="1508" t="s">
        <v>661</v>
      </c>
      <c r="O35" s="1508"/>
      <c r="P35" s="1508"/>
      <c r="Q35" s="1508"/>
      <c r="R35" s="1508"/>
      <c r="S35" s="1508"/>
      <c r="T35" s="1508"/>
      <c r="U35" s="1508"/>
      <c r="V35" s="1508"/>
      <c r="W35" s="1508"/>
      <c r="X35" s="1508"/>
      <c r="Y35" s="1508"/>
      <c r="Z35" s="1503" t="str">
        <f t="shared" si="0"/>
        <v>□</v>
      </c>
      <c r="AA35" s="1504"/>
      <c r="AB35" s="1505"/>
      <c r="AD35" s="753"/>
      <c r="AE35" s="753"/>
      <c r="AF35" s="753"/>
    </row>
    <row r="36" spans="1:43" ht="30" customHeight="1">
      <c r="D36" s="1490"/>
      <c r="E36" s="1464"/>
      <c r="F36" s="1464"/>
      <c r="G36" s="1464"/>
      <c r="H36" s="1465"/>
      <c r="I36" s="1509" t="s">
        <v>651</v>
      </c>
      <c r="J36" s="1510"/>
      <c r="K36" s="1511"/>
      <c r="L36" s="925" t="s">
        <v>643</v>
      </c>
      <c r="M36" s="1507"/>
      <c r="N36" s="1508" t="s">
        <v>662</v>
      </c>
      <c r="O36" s="1508"/>
      <c r="P36" s="1508"/>
      <c r="Q36" s="1508"/>
      <c r="R36" s="1508"/>
      <c r="S36" s="1508"/>
      <c r="T36" s="1508"/>
      <c r="U36" s="1508"/>
      <c r="V36" s="1508"/>
      <c r="W36" s="1508"/>
      <c r="X36" s="1508"/>
      <c r="Y36" s="1508"/>
      <c r="Z36" s="1503" t="str">
        <f t="shared" si="0"/>
        <v>□</v>
      </c>
      <c r="AA36" s="1504"/>
      <c r="AB36" s="1505"/>
      <c r="AD36" s="753"/>
      <c r="AE36" s="753"/>
      <c r="AF36" s="753"/>
    </row>
    <row r="37" spans="1:43" ht="30" customHeight="1">
      <c r="D37" s="1463"/>
      <c r="E37" s="1464"/>
      <c r="F37" s="1464"/>
      <c r="G37" s="1464"/>
      <c r="H37" s="1465"/>
      <c r="I37" s="1509" t="s">
        <v>651</v>
      </c>
      <c r="J37" s="1510"/>
      <c r="K37" s="1511"/>
      <c r="L37" s="925" t="s">
        <v>643</v>
      </c>
      <c r="M37" s="1507"/>
      <c r="N37" s="1513" t="s">
        <v>663</v>
      </c>
      <c r="O37" s="1508"/>
      <c r="P37" s="1508"/>
      <c r="Q37" s="1508"/>
      <c r="R37" s="1508"/>
      <c r="S37" s="1508"/>
      <c r="T37" s="1508"/>
      <c r="U37" s="1508"/>
      <c r="V37" s="1508"/>
      <c r="W37" s="1508"/>
      <c r="X37" s="1508"/>
      <c r="Y37" s="1508"/>
      <c r="Z37" s="1503" t="str">
        <f t="shared" si="0"/>
        <v>□</v>
      </c>
      <c r="AA37" s="1504"/>
      <c r="AB37" s="1505"/>
      <c r="AD37" s="753"/>
      <c r="AE37" s="753"/>
      <c r="AF37" s="753"/>
    </row>
    <row r="38" spans="1:43" ht="30" customHeight="1">
      <c r="D38" s="1463"/>
      <c r="E38" s="1464"/>
      <c r="F38" s="1464"/>
      <c r="G38" s="1464"/>
      <c r="H38" s="1465"/>
      <c r="I38" s="1509" t="s">
        <v>664</v>
      </c>
      <c r="J38" s="1510"/>
      <c r="K38" s="1511"/>
      <c r="L38" s="925" t="s">
        <v>643</v>
      </c>
      <c r="M38" s="1507"/>
      <c r="N38" s="1508" t="s">
        <v>665</v>
      </c>
      <c r="O38" s="1508"/>
      <c r="P38" s="1508"/>
      <c r="Q38" s="1508"/>
      <c r="R38" s="1508"/>
      <c r="S38" s="1508"/>
      <c r="T38" s="1508"/>
      <c r="U38" s="1508"/>
      <c r="V38" s="1508"/>
      <c r="W38" s="1508"/>
      <c r="X38" s="1508"/>
      <c r="Y38" s="1508"/>
      <c r="Z38" s="1503" t="str">
        <f t="shared" si="0"/>
        <v>□</v>
      </c>
      <c r="AA38" s="1504"/>
      <c r="AB38" s="1505"/>
      <c r="AD38" s="753"/>
      <c r="AE38" s="753"/>
      <c r="AF38" s="753"/>
    </row>
    <row r="39" spans="1:43" ht="30" customHeight="1">
      <c r="D39" s="1463"/>
      <c r="E39" s="1464"/>
      <c r="F39" s="1464"/>
      <c r="G39" s="1464"/>
      <c r="H39" s="1465"/>
      <c r="I39" s="1509" t="s">
        <v>666</v>
      </c>
      <c r="J39" s="1510"/>
      <c r="K39" s="1511"/>
      <c r="L39" s="925" t="s">
        <v>643</v>
      </c>
      <c r="M39" s="1507"/>
      <c r="N39" s="1513" t="s">
        <v>1226</v>
      </c>
      <c r="O39" s="1508"/>
      <c r="P39" s="1508"/>
      <c r="Q39" s="1508"/>
      <c r="R39" s="1508"/>
      <c r="S39" s="1508"/>
      <c r="T39" s="1508"/>
      <c r="U39" s="1508"/>
      <c r="V39" s="1508"/>
      <c r="W39" s="1508"/>
      <c r="X39" s="1508"/>
      <c r="Y39" s="1508"/>
      <c r="Z39" s="1503" t="str">
        <f t="shared" si="0"/>
        <v>□</v>
      </c>
      <c r="AA39" s="1504"/>
      <c r="AB39" s="1505"/>
      <c r="AD39" s="762"/>
      <c r="AE39" s="149"/>
      <c r="AF39" s="149"/>
      <c r="AG39" s="149"/>
      <c r="AH39" s="149"/>
      <c r="AI39" s="149"/>
      <c r="AJ39" s="149"/>
      <c r="AK39" s="149"/>
      <c r="AL39" s="149"/>
      <c r="AM39" s="149"/>
      <c r="AN39" s="149"/>
      <c r="AO39" s="149"/>
      <c r="AP39" s="149"/>
      <c r="AQ39" s="149"/>
    </row>
    <row r="40" spans="1:43" ht="6" customHeight="1">
      <c r="D40" s="190"/>
      <c r="E40" s="190"/>
      <c r="F40" s="190"/>
      <c r="G40" s="190"/>
      <c r="H40" s="190"/>
      <c r="I40" s="190"/>
      <c r="J40" s="190"/>
      <c r="K40" s="190"/>
      <c r="L40" s="190"/>
      <c r="M40" s="190"/>
      <c r="N40" s="191"/>
      <c r="O40" s="191"/>
      <c r="P40" s="191"/>
      <c r="Q40" s="191"/>
      <c r="R40" s="191"/>
      <c r="S40" s="191"/>
      <c r="T40" s="191"/>
      <c r="U40" s="191"/>
      <c r="V40" s="191"/>
      <c r="W40" s="191"/>
      <c r="X40" s="191"/>
      <c r="Y40" s="191"/>
      <c r="Z40" s="190"/>
      <c r="AA40" s="190"/>
      <c r="AB40" s="190"/>
      <c r="AD40" s="1458"/>
      <c r="AE40" s="1457"/>
      <c r="AF40" s="1457"/>
      <c r="AG40" s="1457"/>
      <c r="AH40" s="1457"/>
      <c r="AI40" s="1457"/>
      <c r="AJ40" s="1457"/>
      <c r="AK40" s="1457"/>
      <c r="AL40" s="1457"/>
      <c r="AM40" s="1457"/>
      <c r="AN40" s="1457"/>
      <c r="AO40" s="1457"/>
      <c r="AP40" s="1457"/>
      <c r="AQ40" s="1457"/>
    </row>
    <row r="41" spans="1:43" ht="11.25" customHeight="1">
      <c r="D41" s="1459" t="s">
        <v>1341</v>
      </c>
      <c r="E41" s="1121"/>
      <c r="F41" s="1121"/>
      <c r="G41" s="1121"/>
      <c r="H41" s="1121"/>
      <c r="I41" s="1121"/>
      <c r="J41" s="1121"/>
      <c r="K41" s="1121"/>
      <c r="L41" s="1121"/>
      <c r="M41" s="1121"/>
      <c r="N41" s="1121"/>
      <c r="O41" s="1121"/>
      <c r="P41" s="1121"/>
      <c r="Q41" s="1121"/>
      <c r="R41" s="1121"/>
      <c r="S41" s="1121"/>
      <c r="T41" s="1121"/>
      <c r="U41" s="1121"/>
      <c r="V41" s="1121"/>
      <c r="W41" s="1121"/>
      <c r="X41" s="1121"/>
      <c r="Y41" s="1121"/>
      <c r="Z41" s="1121"/>
      <c r="AA41" s="1121"/>
      <c r="AB41" s="1121"/>
      <c r="AD41" s="1458"/>
      <c r="AE41" s="1457"/>
      <c r="AF41" s="1457"/>
      <c r="AG41" s="1457"/>
      <c r="AH41" s="1457"/>
      <c r="AI41" s="1457"/>
      <c r="AJ41" s="1457"/>
      <c r="AK41" s="1457"/>
      <c r="AL41" s="1457"/>
      <c r="AM41" s="1457"/>
      <c r="AN41" s="1457"/>
      <c r="AO41" s="1457"/>
      <c r="AP41" s="1457"/>
      <c r="AQ41" s="1457"/>
    </row>
    <row r="42" spans="1:43" ht="11.25" customHeight="1">
      <c r="D42" s="1121"/>
      <c r="E42" s="1121"/>
      <c r="F42" s="1121"/>
      <c r="G42" s="1121"/>
      <c r="H42" s="1121"/>
      <c r="I42" s="1121"/>
      <c r="J42" s="1121"/>
      <c r="K42" s="1121"/>
      <c r="L42" s="1121"/>
      <c r="M42" s="1121"/>
      <c r="N42" s="1121"/>
      <c r="O42" s="1121"/>
      <c r="P42" s="1121"/>
      <c r="Q42" s="1121"/>
      <c r="R42" s="1121"/>
      <c r="S42" s="1121"/>
      <c r="T42" s="1121"/>
      <c r="U42" s="1121"/>
      <c r="V42" s="1121"/>
      <c r="W42" s="1121"/>
      <c r="X42" s="1121"/>
      <c r="Y42" s="1121"/>
      <c r="Z42" s="1121"/>
      <c r="AA42" s="1121"/>
      <c r="AB42" s="1121"/>
      <c r="AD42" s="1458"/>
      <c r="AE42" s="1457"/>
      <c r="AF42" s="1457"/>
      <c r="AG42" s="1457"/>
      <c r="AH42" s="1457"/>
      <c r="AI42" s="1457"/>
      <c r="AJ42" s="1457"/>
      <c r="AK42" s="1457"/>
      <c r="AL42" s="1457"/>
      <c r="AM42" s="1457"/>
      <c r="AN42" s="1457"/>
      <c r="AO42" s="1457"/>
      <c r="AP42" s="1457"/>
      <c r="AQ42" s="1457"/>
    </row>
    <row r="43" spans="1:43" ht="11.25" customHeight="1">
      <c r="D43" s="1121"/>
      <c r="E43" s="1121"/>
      <c r="F43" s="1121"/>
      <c r="G43" s="1121"/>
      <c r="H43" s="1121"/>
      <c r="I43" s="1121"/>
      <c r="J43" s="1121"/>
      <c r="K43" s="1121"/>
      <c r="L43" s="1121"/>
      <c r="M43" s="1121"/>
      <c r="N43" s="1121"/>
      <c r="O43" s="1121"/>
      <c r="P43" s="1121"/>
      <c r="Q43" s="1121"/>
      <c r="R43" s="1121"/>
      <c r="S43" s="1121"/>
      <c r="T43" s="1121"/>
      <c r="U43" s="1121"/>
      <c r="V43" s="1121"/>
      <c r="W43" s="1121"/>
      <c r="X43" s="1121"/>
      <c r="Y43" s="1121"/>
      <c r="Z43" s="1121"/>
      <c r="AA43" s="1121"/>
      <c r="AB43" s="1121"/>
      <c r="AD43" s="1458"/>
      <c r="AE43" s="1457"/>
      <c r="AF43" s="1457"/>
      <c r="AG43" s="1457"/>
      <c r="AH43" s="1457"/>
      <c r="AI43" s="1457"/>
      <c r="AJ43" s="1457"/>
      <c r="AK43" s="1457"/>
      <c r="AL43" s="1457"/>
      <c r="AM43" s="1457"/>
      <c r="AN43" s="1457"/>
      <c r="AO43" s="1457"/>
      <c r="AP43" s="1457"/>
      <c r="AQ43" s="1457"/>
    </row>
    <row r="44" spans="1:43">
      <c r="AD44" s="1458"/>
      <c r="AE44" s="1457"/>
      <c r="AF44" s="1457"/>
      <c r="AG44" s="1457"/>
      <c r="AH44" s="1457"/>
      <c r="AI44" s="1457"/>
      <c r="AJ44" s="1457"/>
      <c r="AK44" s="1457"/>
      <c r="AL44" s="1457"/>
      <c r="AM44" s="1457"/>
      <c r="AN44" s="1457"/>
      <c r="AO44" s="1457"/>
      <c r="AP44" s="1457"/>
      <c r="AQ44" s="1457"/>
    </row>
    <row r="45" spans="1:43">
      <c r="A45" s="5" t="s">
        <v>0</v>
      </c>
      <c r="B45" s="5"/>
      <c r="C45" s="5"/>
      <c r="D45" s="5"/>
      <c r="E45" s="5"/>
      <c r="F45" s="5"/>
      <c r="G45" s="5"/>
      <c r="H45" s="5"/>
      <c r="I45" s="5"/>
      <c r="J45" s="5"/>
      <c r="K45" s="5"/>
      <c r="L45" s="5"/>
      <c r="M45" s="5"/>
      <c r="AD45" s="763"/>
      <c r="AE45" s="764"/>
      <c r="AF45" s="764"/>
      <c r="AG45" s="764"/>
      <c r="AH45" s="764"/>
      <c r="AI45" s="764"/>
      <c r="AJ45" s="764"/>
      <c r="AK45" s="764"/>
      <c r="AL45" s="764"/>
      <c r="AM45" s="764"/>
      <c r="AN45" s="764"/>
      <c r="AO45" s="764"/>
      <c r="AP45" s="764"/>
      <c r="AQ45" s="764"/>
    </row>
    <row r="46" spans="1:43">
      <c r="A46" s="752" t="s">
        <v>83</v>
      </c>
      <c r="B46" s="1456" t="s">
        <v>81</v>
      </c>
      <c r="C46" s="1456"/>
      <c r="D46" s="1456" t="s">
        <v>82</v>
      </c>
      <c r="E46" s="1456"/>
      <c r="F46" s="1456"/>
      <c r="G46" s="1456"/>
      <c r="H46" s="1456"/>
      <c r="I46" s="1456"/>
      <c r="J46" s="1456"/>
      <c r="K46" s="1456"/>
      <c r="L46" s="1456"/>
      <c r="M46" s="1456"/>
      <c r="N46" s="1456"/>
      <c r="O46" s="1456"/>
      <c r="P46" s="1456"/>
      <c r="Q46" s="1456"/>
      <c r="R46" s="1456"/>
      <c r="S46" s="1456"/>
      <c r="T46" s="1456"/>
      <c r="U46" s="1456"/>
      <c r="V46" s="1456"/>
      <c r="W46" s="1456"/>
      <c r="X46" s="1456"/>
      <c r="Y46" s="1456"/>
      <c r="Z46" s="1456"/>
      <c r="AA46" s="1456"/>
      <c r="AB46" s="1456"/>
      <c r="AD46" s="763"/>
      <c r="AE46" s="764"/>
      <c r="AF46" s="764"/>
      <c r="AG46" s="764"/>
      <c r="AH46" s="764"/>
      <c r="AI46" s="764"/>
      <c r="AJ46" s="764"/>
      <c r="AK46" s="764"/>
      <c r="AL46" s="764"/>
      <c r="AM46" s="764"/>
      <c r="AN46" s="764"/>
      <c r="AO46" s="764"/>
      <c r="AP46" s="764"/>
      <c r="AQ46" s="764"/>
    </row>
    <row r="47" spans="1:43" ht="13.5" customHeight="1">
      <c r="A47" s="749">
        <v>1</v>
      </c>
      <c r="B47" s="1454">
        <v>42209</v>
      </c>
      <c r="C47" s="1454"/>
      <c r="D47" s="1453" t="s">
        <v>1046</v>
      </c>
      <c r="E47" s="1453"/>
      <c r="F47" s="1453"/>
      <c r="G47" s="1453"/>
      <c r="H47" s="1453"/>
      <c r="I47" s="1453"/>
      <c r="J47" s="1453"/>
      <c r="K47" s="1453"/>
      <c r="L47" s="1453"/>
      <c r="M47" s="1453"/>
      <c r="N47" s="1453"/>
      <c r="O47" s="1453"/>
      <c r="P47" s="1453"/>
      <c r="Q47" s="1453"/>
      <c r="R47" s="1453"/>
      <c r="S47" s="1453"/>
      <c r="T47" s="1453"/>
      <c r="U47" s="1453"/>
      <c r="V47" s="1453"/>
      <c r="W47" s="1453"/>
      <c r="X47" s="1453"/>
      <c r="Y47" s="1453"/>
      <c r="Z47" s="1453"/>
      <c r="AA47" s="1453"/>
      <c r="AB47" s="1453"/>
      <c r="AD47" s="149"/>
      <c r="AE47" s="764"/>
      <c r="AF47" s="764"/>
      <c r="AG47" s="764"/>
      <c r="AH47" s="764"/>
      <c r="AI47" s="764"/>
      <c r="AJ47" s="764"/>
      <c r="AK47" s="764"/>
      <c r="AL47" s="764"/>
      <c r="AM47" s="764"/>
      <c r="AN47" s="764"/>
      <c r="AO47" s="764"/>
      <c r="AP47" s="764"/>
      <c r="AQ47" s="764"/>
    </row>
    <row r="48" spans="1:43">
      <c r="A48" s="749">
        <v>2</v>
      </c>
      <c r="B48" s="1454">
        <v>42209</v>
      </c>
      <c r="C48" s="1454"/>
      <c r="D48" s="1453" t="s">
        <v>1047</v>
      </c>
      <c r="E48" s="1453"/>
      <c r="F48" s="1453"/>
      <c r="G48" s="1453"/>
      <c r="H48" s="1453"/>
      <c r="I48" s="1453"/>
      <c r="J48" s="1453"/>
      <c r="K48" s="1453"/>
      <c r="L48" s="1453"/>
      <c r="M48" s="1453"/>
      <c r="N48" s="1453"/>
      <c r="O48" s="1453"/>
      <c r="P48" s="1453"/>
      <c r="Q48" s="1453"/>
      <c r="R48" s="1453"/>
      <c r="S48" s="1453"/>
      <c r="T48" s="1453"/>
      <c r="U48" s="1453"/>
      <c r="V48" s="1453"/>
      <c r="W48" s="1453"/>
      <c r="X48" s="1453"/>
      <c r="Y48" s="1453"/>
      <c r="Z48" s="1453"/>
      <c r="AA48" s="1453"/>
      <c r="AB48" s="1453"/>
      <c r="AD48" s="149"/>
      <c r="AE48" s="764"/>
      <c r="AF48" s="764"/>
      <c r="AG48" s="764"/>
      <c r="AH48" s="764"/>
      <c r="AI48" s="764"/>
      <c r="AJ48" s="764"/>
      <c r="AK48" s="764"/>
      <c r="AL48" s="764"/>
      <c r="AM48" s="764"/>
      <c r="AN48" s="764"/>
      <c r="AO48" s="764"/>
      <c r="AP48" s="764"/>
      <c r="AQ48" s="764"/>
    </row>
    <row r="49" spans="1:43">
      <c r="A49" s="749">
        <v>3</v>
      </c>
      <c r="B49" s="1454">
        <v>42220</v>
      </c>
      <c r="C49" s="1454"/>
      <c r="D49" s="1453" t="s">
        <v>1048</v>
      </c>
      <c r="E49" s="1453"/>
      <c r="F49" s="1453"/>
      <c r="G49" s="1453"/>
      <c r="H49" s="1453"/>
      <c r="I49" s="1453"/>
      <c r="J49" s="1453"/>
      <c r="K49" s="1453"/>
      <c r="L49" s="1453"/>
      <c r="M49" s="1453"/>
      <c r="N49" s="1453"/>
      <c r="O49" s="1453"/>
      <c r="P49" s="1453"/>
      <c r="Q49" s="1453"/>
      <c r="R49" s="1453"/>
      <c r="S49" s="1453"/>
      <c r="T49" s="1453"/>
      <c r="U49" s="1453"/>
      <c r="V49" s="1453"/>
      <c r="W49" s="1453"/>
      <c r="X49" s="1453"/>
      <c r="Y49" s="1453"/>
      <c r="Z49" s="1453"/>
      <c r="AA49" s="1453"/>
      <c r="AB49" s="1453"/>
      <c r="AD49" s="149"/>
      <c r="AE49" s="764"/>
      <c r="AF49" s="764"/>
      <c r="AG49" s="764"/>
      <c r="AH49" s="764"/>
      <c r="AI49" s="764"/>
      <c r="AJ49" s="764"/>
      <c r="AK49" s="764"/>
      <c r="AL49" s="764"/>
      <c r="AM49" s="764"/>
      <c r="AN49" s="764"/>
      <c r="AO49" s="764"/>
      <c r="AP49" s="764"/>
      <c r="AQ49" s="764"/>
    </row>
    <row r="50" spans="1:43">
      <c r="A50" s="749">
        <v>4</v>
      </c>
      <c r="B50" s="1454">
        <v>42277</v>
      </c>
      <c r="C50" s="1454"/>
      <c r="D50" s="1453" t="s">
        <v>1049</v>
      </c>
      <c r="E50" s="1453"/>
      <c r="F50" s="1453"/>
      <c r="G50" s="1453"/>
      <c r="H50" s="1453"/>
      <c r="I50" s="1453"/>
      <c r="J50" s="1453"/>
      <c r="K50" s="1453"/>
      <c r="L50" s="1453"/>
      <c r="M50" s="1453"/>
      <c r="N50" s="1453"/>
      <c r="O50" s="1453"/>
      <c r="P50" s="1453"/>
      <c r="Q50" s="1453"/>
      <c r="R50" s="1453"/>
      <c r="S50" s="1453"/>
      <c r="T50" s="1453"/>
      <c r="U50" s="1453"/>
      <c r="V50" s="1453"/>
      <c r="W50" s="1453"/>
      <c r="X50" s="1453"/>
      <c r="Y50" s="1453"/>
      <c r="Z50" s="1453"/>
      <c r="AA50" s="1453"/>
      <c r="AB50" s="1453"/>
      <c r="AD50" s="149"/>
      <c r="AE50" s="764"/>
      <c r="AF50" s="764"/>
      <c r="AG50" s="764"/>
      <c r="AH50" s="764"/>
      <c r="AI50" s="764"/>
      <c r="AJ50" s="764"/>
      <c r="AK50" s="764"/>
      <c r="AL50" s="764"/>
      <c r="AM50" s="764"/>
      <c r="AN50" s="764"/>
      <c r="AO50" s="764"/>
      <c r="AP50" s="764"/>
      <c r="AQ50" s="764"/>
    </row>
    <row r="51" spans="1:43">
      <c r="A51" s="749">
        <v>5</v>
      </c>
      <c r="B51" s="1454">
        <v>42298</v>
      </c>
      <c r="C51" s="1454"/>
      <c r="D51" s="1453" t="s">
        <v>1053</v>
      </c>
      <c r="E51" s="1453"/>
      <c r="F51" s="1453"/>
      <c r="G51" s="1453"/>
      <c r="H51" s="1453"/>
      <c r="I51" s="1453"/>
      <c r="J51" s="1453"/>
      <c r="K51" s="1453"/>
      <c r="L51" s="1453"/>
      <c r="M51" s="1453"/>
      <c r="N51" s="1453"/>
      <c r="O51" s="1453"/>
      <c r="P51" s="1453"/>
      <c r="Q51" s="1453"/>
      <c r="R51" s="1453"/>
      <c r="S51" s="1453"/>
      <c r="T51" s="1453"/>
      <c r="U51" s="1453"/>
      <c r="V51" s="1453"/>
      <c r="W51" s="1453"/>
      <c r="X51" s="1453"/>
      <c r="Y51" s="1453"/>
      <c r="Z51" s="1453"/>
      <c r="AA51" s="1453"/>
      <c r="AB51" s="1453"/>
      <c r="AD51" s="149"/>
      <c r="AE51" s="764"/>
      <c r="AF51" s="764"/>
      <c r="AG51" s="764"/>
      <c r="AH51" s="764"/>
      <c r="AI51" s="764"/>
      <c r="AJ51" s="764"/>
      <c r="AK51" s="764"/>
      <c r="AL51" s="764"/>
      <c r="AM51" s="764"/>
      <c r="AN51" s="764"/>
      <c r="AO51" s="764"/>
      <c r="AP51" s="764"/>
      <c r="AQ51" s="764"/>
    </row>
    <row r="52" spans="1:43">
      <c r="A52" s="749">
        <v>6</v>
      </c>
      <c r="B52" s="1454">
        <v>42334</v>
      </c>
      <c r="C52" s="1454"/>
      <c r="D52" s="1453" t="s">
        <v>1053</v>
      </c>
      <c r="E52" s="1453"/>
      <c r="F52" s="1453"/>
      <c r="G52" s="1453"/>
      <c r="H52" s="1453"/>
      <c r="I52" s="1453"/>
      <c r="J52" s="1453"/>
      <c r="K52" s="1453"/>
      <c r="L52" s="1453"/>
      <c r="M52" s="1453"/>
      <c r="N52" s="1453"/>
      <c r="O52" s="1453"/>
      <c r="P52" s="1453"/>
      <c r="Q52" s="1453"/>
      <c r="R52" s="1453"/>
      <c r="S52" s="1453"/>
      <c r="T52" s="1453"/>
      <c r="U52" s="1453"/>
      <c r="V52" s="1453"/>
      <c r="W52" s="1453"/>
      <c r="X52" s="1453"/>
      <c r="Y52" s="1453"/>
      <c r="Z52" s="1453"/>
      <c r="AA52" s="1453"/>
      <c r="AB52" s="1453"/>
      <c r="AD52" s="149"/>
      <c r="AE52" s="764"/>
      <c r="AF52" s="764"/>
      <c r="AG52" s="764"/>
      <c r="AH52" s="764"/>
      <c r="AI52" s="764"/>
      <c r="AJ52" s="764"/>
      <c r="AK52" s="764"/>
      <c r="AL52" s="764"/>
      <c r="AM52" s="764"/>
      <c r="AN52" s="764"/>
      <c r="AO52" s="764"/>
      <c r="AP52" s="764"/>
      <c r="AQ52" s="764"/>
    </row>
    <row r="53" spans="1:43">
      <c r="A53" s="749">
        <v>7</v>
      </c>
      <c r="B53" s="1454">
        <v>42338</v>
      </c>
      <c r="C53" s="1454"/>
      <c r="D53" s="1453" t="s">
        <v>1054</v>
      </c>
      <c r="E53" s="1453"/>
      <c r="F53" s="1453"/>
      <c r="G53" s="1453"/>
      <c r="H53" s="1453"/>
      <c r="I53" s="1453"/>
      <c r="J53" s="1453"/>
      <c r="K53" s="1453"/>
      <c r="L53" s="1453"/>
      <c r="M53" s="1453"/>
      <c r="N53" s="1453"/>
      <c r="O53" s="1453"/>
      <c r="P53" s="1453"/>
      <c r="Q53" s="1453"/>
      <c r="R53" s="1453"/>
      <c r="S53" s="1453"/>
      <c r="T53" s="1453"/>
      <c r="U53" s="1453"/>
      <c r="V53" s="1453"/>
      <c r="W53" s="1453"/>
      <c r="X53" s="1453"/>
      <c r="Y53" s="1453"/>
      <c r="Z53" s="1453"/>
      <c r="AA53" s="1453"/>
      <c r="AB53" s="1453"/>
      <c r="AD53" s="149"/>
      <c r="AE53" s="764"/>
      <c r="AF53" s="764"/>
      <c r="AG53" s="764"/>
      <c r="AH53" s="764"/>
      <c r="AI53" s="764"/>
      <c r="AJ53" s="764"/>
      <c r="AK53" s="764"/>
      <c r="AL53" s="764"/>
      <c r="AM53" s="764"/>
      <c r="AN53" s="764"/>
      <c r="AO53" s="764"/>
      <c r="AP53" s="764"/>
      <c r="AQ53" s="764"/>
    </row>
    <row r="54" spans="1:43">
      <c r="A54" s="749">
        <v>8</v>
      </c>
      <c r="B54" s="1452">
        <v>42373</v>
      </c>
      <c r="C54" s="1452"/>
      <c r="D54" s="1453" t="s">
        <v>1056</v>
      </c>
      <c r="E54" s="1453"/>
      <c r="F54" s="1453"/>
      <c r="G54" s="1453"/>
      <c r="H54" s="1453"/>
      <c r="I54" s="1453"/>
      <c r="J54" s="1453"/>
      <c r="K54" s="1453"/>
      <c r="L54" s="1453"/>
      <c r="M54" s="1453"/>
      <c r="N54" s="1453"/>
      <c r="O54" s="1453"/>
      <c r="P54" s="1453"/>
      <c r="Q54" s="1453"/>
      <c r="R54" s="1453"/>
      <c r="S54" s="1453"/>
      <c r="T54" s="1453"/>
      <c r="U54" s="1453"/>
      <c r="V54" s="1453"/>
      <c r="W54" s="1453"/>
      <c r="X54" s="1453"/>
      <c r="Y54" s="1453"/>
      <c r="Z54" s="1453"/>
      <c r="AA54" s="1453"/>
      <c r="AB54" s="1453"/>
    </row>
    <row r="55" spans="1:43">
      <c r="A55" s="749">
        <v>9</v>
      </c>
      <c r="B55" s="1452">
        <v>42388</v>
      </c>
      <c r="C55" s="1452"/>
      <c r="D55" s="1453" t="s">
        <v>1055</v>
      </c>
      <c r="E55" s="1453"/>
      <c r="F55" s="1453"/>
      <c r="G55" s="1453"/>
      <c r="H55" s="1453"/>
      <c r="I55" s="1453"/>
      <c r="J55" s="1453"/>
      <c r="K55" s="1453"/>
      <c r="L55" s="1453"/>
      <c r="M55" s="1453"/>
      <c r="N55" s="1453"/>
      <c r="O55" s="1453"/>
      <c r="P55" s="1453"/>
      <c r="Q55" s="1453"/>
      <c r="R55" s="1453"/>
      <c r="S55" s="1453"/>
      <c r="T55" s="1453"/>
      <c r="U55" s="1453"/>
      <c r="V55" s="1453"/>
      <c r="W55" s="1453"/>
      <c r="X55" s="1453"/>
      <c r="Y55" s="1453"/>
      <c r="Z55" s="1453"/>
      <c r="AA55" s="1453"/>
      <c r="AB55" s="1453"/>
    </row>
    <row r="56" spans="1:43">
      <c r="A56" s="749">
        <v>10</v>
      </c>
      <c r="B56" s="1452">
        <v>42415</v>
      </c>
      <c r="C56" s="1452"/>
      <c r="D56" s="1453" t="s">
        <v>1061</v>
      </c>
      <c r="E56" s="1453"/>
      <c r="F56" s="1453"/>
      <c r="G56" s="1453"/>
      <c r="H56" s="1453"/>
      <c r="I56" s="1453"/>
      <c r="J56" s="1453"/>
      <c r="K56" s="1453"/>
      <c r="L56" s="1453"/>
      <c r="M56" s="1453"/>
      <c r="N56" s="1453"/>
      <c r="O56" s="1453"/>
      <c r="P56" s="1453"/>
      <c r="Q56" s="1453"/>
      <c r="R56" s="1453"/>
      <c r="S56" s="1453"/>
      <c r="T56" s="1453"/>
      <c r="U56" s="1453"/>
      <c r="V56" s="1453"/>
      <c r="W56" s="1453"/>
      <c r="X56" s="1453"/>
      <c r="Y56" s="1453"/>
      <c r="Z56" s="1453"/>
      <c r="AA56" s="1453"/>
      <c r="AB56" s="1453"/>
    </row>
    <row r="57" spans="1:43">
      <c r="A57" s="749">
        <v>11</v>
      </c>
      <c r="B57" s="1452">
        <v>42415</v>
      </c>
      <c r="C57" s="1452"/>
      <c r="D57" s="1453" t="s">
        <v>1063</v>
      </c>
      <c r="E57" s="1453"/>
      <c r="F57" s="1453"/>
      <c r="G57" s="1453"/>
      <c r="H57" s="1453"/>
      <c r="I57" s="1453"/>
      <c r="J57" s="1453"/>
      <c r="K57" s="1453"/>
      <c r="L57" s="1453"/>
      <c r="M57" s="1453"/>
      <c r="N57" s="1453"/>
      <c r="O57" s="1453"/>
      <c r="P57" s="1453"/>
      <c r="Q57" s="1453"/>
      <c r="R57" s="1453"/>
      <c r="S57" s="1453"/>
      <c r="T57" s="1453"/>
      <c r="U57" s="1453"/>
      <c r="V57" s="1453"/>
      <c r="W57" s="1453"/>
      <c r="X57" s="1453"/>
      <c r="Y57" s="1453"/>
      <c r="Z57" s="1453"/>
      <c r="AA57" s="1453"/>
      <c r="AB57" s="1453"/>
    </row>
    <row r="58" spans="1:43">
      <c r="A58" s="749">
        <v>12</v>
      </c>
      <c r="B58" s="1452">
        <v>42417</v>
      </c>
      <c r="C58" s="1452"/>
      <c r="D58" s="1453" t="s">
        <v>1070</v>
      </c>
      <c r="E58" s="1453"/>
      <c r="F58" s="1453"/>
      <c r="G58" s="1453"/>
      <c r="H58" s="1453"/>
      <c r="I58" s="1453"/>
      <c r="J58" s="1453"/>
      <c r="K58" s="1453"/>
      <c r="L58" s="1453"/>
      <c r="M58" s="1453"/>
      <c r="N58" s="1453"/>
      <c r="O58" s="1453"/>
      <c r="P58" s="1453"/>
      <c r="Q58" s="1453"/>
      <c r="R58" s="1453"/>
      <c r="S58" s="1453"/>
      <c r="T58" s="1453"/>
      <c r="U58" s="1453"/>
      <c r="V58" s="1453"/>
      <c r="W58" s="1453"/>
      <c r="X58" s="1453"/>
      <c r="Y58" s="1453"/>
      <c r="Z58" s="1453"/>
      <c r="AA58" s="1453"/>
      <c r="AB58" s="1453"/>
    </row>
    <row r="59" spans="1:43">
      <c r="A59" s="749">
        <v>13</v>
      </c>
      <c r="B59" s="1452">
        <v>42418</v>
      </c>
      <c r="C59" s="1452"/>
      <c r="D59" s="1453" t="s">
        <v>1073</v>
      </c>
      <c r="E59" s="1453"/>
      <c r="F59" s="1453"/>
      <c r="G59" s="1453"/>
      <c r="H59" s="1453"/>
      <c r="I59" s="1453"/>
      <c r="J59" s="1453"/>
      <c r="K59" s="1453"/>
      <c r="L59" s="1453"/>
      <c r="M59" s="1453"/>
      <c r="N59" s="1453"/>
      <c r="O59" s="1453"/>
      <c r="P59" s="1453"/>
      <c r="Q59" s="1453"/>
      <c r="R59" s="1453"/>
      <c r="S59" s="1453"/>
      <c r="T59" s="1453"/>
      <c r="U59" s="1453"/>
      <c r="V59" s="1453"/>
      <c r="W59" s="1453"/>
      <c r="X59" s="1453"/>
      <c r="Y59" s="1453"/>
      <c r="Z59" s="1453"/>
      <c r="AA59" s="1453"/>
      <c r="AB59" s="1453"/>
    </row>
    <row r="60" spans="1:43">
      <c r="A60" s="749">
        <v>14</v>
      </c>
      <c r="B60" s="1452">
        <v>42522</v>
      </c>
      <c r="C60" s="1452"/>
      <c r="D60" s="1453" t="s">
        <v>1074</v>
      </c>
      <c r="E60" s="1453"/>
      <c r="F60" s="1453"/>
      <c r="G60" s="1453"/>
      <c r="H60" s="1453"/>
      <c r="I60" s="1453"/>
      <c r="J60" s="1453"/>
      <c r="K60" s="1453"/>
      <c r="L60" s="1453"/>
      <c r="M60" s="1453"/>
      <c r="N60" s="1453"/>
      <c r="O60" s="1453"/>
      <c r="P60" s="1453"/>
      <c r="Q60" s="1453"/>
      <c r="R60" s="1453"/>
      <c r="S60" s="1453"/>
      <c r="T60" s="1453"/>
      <c r="U60" s="1453"/>
      <c r="V60" s="1453"/>
      <c r="W60" s="1453"/>
      <c r="X60" s="1453"/>
      <c r="Y60" s="1453"/>
      <c r="Z60" s="1453"/>
      <c r="AA60" s="1453"/>
      <c r="AB60" s="1453"/>
    </row>
    <row r="61" spans="1:43">
      <c r="A61" s="749">
        <v>15</v>
      </c>
      <c r="B61" s="1452">
        <v>42530</v>
      </c>
      <c r="C61" s="1452"/>
      <c r="D61" s="1453" t="s">
        <v>1081</v>
      </c>
      <c r="E61" s="1453"/>
      <c r="F61" s="1453"/>
      <c r="G61" s="1453"/>
      <c r="H61" s="1453"/>
      <c r="I61" s="1453"/>
      <c r="J61" s="1453"/>
      <c r="K61" s="1453"/>
      <c r="L61" s="1453"/>
      <c r="M61" s="1453"/>
      <c r="N61" s="1453"/>
      <c r="O61" s="1453"/>
      <c r="P61" s="1453"/>
      <c r="Q61" s="1453"/>
      <c r="R61" s="1453"/>
      <c r="S61" s="1453"/>
      <c r="T61" s="1453"/>
      <c r="U61" s="1453"/>
      <c r="V61" s="1453"/>
      <c r="W61" s="1453"/>
      <c r="X61" s="1453"/>
      <c r="Y61" s="1453"/>
      <c r="Z61" s="1453"/>
      <c r="AA61" s="1453"/>
      <c r="AB61" s="1453"/>
    </row>
    <row r="62" spans="1:43">
      <c r="A62" s="749">
        <v>16</v>
      </c>
      <c r="B62" s="1452">
        <v>42531</v>
      </c>
      <c r="C62" s="1452"/>
      <c r="D62" s="1453" t="s">
        <v>1086</v>
      </c>
      <c r="E62" s="1453"/>
      <c r="F62" s="1453"/>
      <c r="G62" s="1453"/>
      <c r="H62" s="1453"/>
      <c r="I62" s="1453"/>
      <c r="J62" s="1453"/>
      <c r="K62" s="1453"/>
      <c r="L62" s="1453"/>
      <c r="M62" s="1453"/>
      <c r="N62" s="1453"/>
      <c r="O62" s="1453"/>
      <c r="P62" s="1453"/>
      <c r="Q62" s="1453"/>
      <c r="R62" s="1453"/>
      <c r="S62" s="1453"/>
      <c r="T62" s="1453"/>
      <c r="U62" s="1453"/>
      <c r="V62" s="1453"/>
      <c r="W62" s="1453"/>
      <c r="X62" s="1453"/>
      <c r="Y62" s="1453"/>
      <c r="Z62" s="1453"/>
      <c r="AA62" s="1453"/>
      <c r="AB62" s="1453"/>
    </row>
    <row r="63" spans="1:43">
      <c r="A63" s="749">
        <v>17</v>
      </c>
      <c r="B63" s="1452">
        <v>42531</v>
      </c>
      <c r="C63" s="1452"/>
      <c r="D63" s="1453" t="s">
        <v>1089</v>
      </c>
      <c r="E63" s="1453"/>
      <c r="F63" s="1453"/>
      <c r="G63" s="1453"/>
      <c r="H63" s="1453"/>
      <c r="I63" s="1453"/>
      <c r="J63" s="1453"/>
      <c r="K63" s="1453"/>
      <c r="L63" s="1453"/>
      <c r="M63" s="1453"/>
      <c r="N63" s="1453"/>
      <c r="O63" s="1453"/>
      <c r="P63" s="1453"/>
      <c r="Q63" s="1453"/>
      <c r="R63" s="1453"/>
      <c r="S63" s="1453"/>
      <c r="T63" s="1453"/>
      <c r="U63" s="1453"/>
      <c r="V63" s="1453"/>
      <c r="W63" s="1453"/>
      <c r="X63" s="1453"/>
      <c r="Y63" s="1453"/>
      <c r="Z63" s="1453"/>
      <c r="AA63" s="1453"/>
      <c r="AB63" s="1453"/>
    </row>
    <row r="64" spans="1:43">
      <c r="A64" s="749">
        <v>18</v>
      </c>
      <c r="B64" s="1452">
        <v>42534</v>
      </c>
      <c r="C64" s="1452"/>
      <c r="D64" s="1453" t="s">
        <v>1103</v>
      </c>
      <c r="E64" s="1453"/>
      <c r="F64" s="1453"/>
      <c r="G64" s="1453"/>
      <c r="H64" s="1453"/>
      <c r="I64" s="1453"/>
      <c r="J64" s="1453"/>
      <c r="K64" s="1453"/>
      <c r="L64" s="1453"/>
      <c r="M64" s="1453"/>
      <c r="N64" s="1453"/>
      <c r="O64" s="1453"/>
      <c r="P64" s="1453"/>
      <c r="Q64" s="1453"/>
      <c r="R64" s="1453"/>
      <c r="S64" s="1453"/>
      <c r="T64" s="1453"/>
      <c r="U64" s="1453"/>
      <c r="V64" s="1453"/>
      <c r="W64" s="1453"/>
      <c r="X64" s="1453"/>
      <c r="Y64" s="1453"/>
      <c r="Z64" s="1453"/>
      <c r="AA64" s="1453"/>
      <c r="AB64" s="1453"/>
    </row>
    <row r="65" spans="1:28">
      <c r="A65" s="749">
        <v>19</v>
      </c>
      <c r="B65" s="1452">
        <v>42550</v>
      </c>
      <c r="C65" s="1452"/>
      <c r="D65" s="1453" t="s">
        <v>1106</v>
      </c>
      <c r="E65" s="1453"/>
      <c r="F65" s="1453"/>
      <c r="G65" s="1453"/>
      <c r="H65" s="1453"/>
      <c r="I65" s="1453"/>
      <c r="J65" s="1453"/>
      <c r="K65" s="1453"/>
      <c r="L65" s="1453"/>
      <c r="M65" s="1453"/>
      <c r="N65" s="1453"/>
      <c r="O65" s="1453"/>
      <c r="P65" s="1453"/>
      <c r="Q65" s="1453"/>
      <c r="R65" s="1453"/>
      <c r="S65" s="1453"/>
      <c r="T65" s="1453"/>
      <c r="U65" s="1453"/>
      <c r="V65" s="1453"/>
      <c r="W65" s="1453"/>
      <c r="X65" s="1453"/>
      <c r="Y65" s="1453"/>
      <c r="Z65" s="1453"/>
      <c r="AA65" s="1453"/>
      <c r="AB65" s="1453"/>
    </row>
    <row r="66" spans="1:28">
      <c r="A66" s="749">
        <v>20</v>
      </c>
      <c r="B66" s="1452">
        <v>42562</v>
      </c>
      <c r="C66" s="1452"/>
      <c r="D66" s="1453" t="s">
        <v>1115</v>
      </c>
      <c r="E66" s="1453"/>
      <c r="F66" s="1453"/>
      <c r="G66" s="1453"/>
      <c r="H66" s="1453"/>
      <c r="I66" s="1453"/>
      <c r="J66" s="1453"/>
      <c r="K66" s="1453"/>
      <c r="L66" s="1453"/>
      <c r="M66" s="1453"/>
      <c r="N66" s="1453"/>
      <c r="O66" s="1453"/>
      <c r="P66" s="1453"/>
      <c r="Q66" s="1453"/>
      <c r="R66" s="1453"/>
      <c r="S66" s="1453"/>
      <c r="T66" s="1453"/>
      <c r="U66" s="1453"/>
      <c r="V66" s="1453"/>
      <c r="W66" s="1453"/>
      <c r="X66" s="1453"/>
      <c r="Y66" s="1453"/>
      <c r="Z66" s="1453"/>
      <c r="AA66" s="1453"/>
      <c r="AB66" s="1453"/>
    </row>
    <row r="67" spans="1:28">
      <c r="A67" s="749">
        <v>21</v>
      </c>
      <c r="B67" s="1452">
        <v>42566</v>
      </c>
      <c r="C67" s="1452"/>
      <c r="D67" s="1453" t="s">
        <v>1117</v>
      </c>
      <c r="E67" s="1453"/>
      <c r="F67" s="1453"/>
      <c r="G67" s="1453"/>
      <c r="H67" s="1453"/>
      <c r="I67" s="1453"/>
      <c r="J67" s="1453"/>
      <c r="K67" s="1453"/>
      <c r="L67" s="1453"/>
      <c r="M67" s="1453"/>
      <c r="N67" s="1453"/>
      <c r="O67" s="1453"/>
      <c r="P67" s="1453"/>
      <c r="Q67" s="1453"/>
      <c r="R67" s="1453"/>
      <c r="S67" s="1453"/>
      <c r="T67" s="1453"/>
      <c r="U67" s="1453"/>
      <c r="V67" s="1453"/>
      <c r="W67" s="1453"/>
      <c r="X67" s="1453"/>
      <c r="Y67" s="1453"/>
      <c r="Z67" s="1453"/>
      <c r="AA67" s="1453"/>
      <c r="AB67" s="1453"/>
    </row>
    <row r="68" spans="1:28">
      <c r="A68" s="749">
        <v>22</v>
      </c>
      <c r="B68" s="1452">
        <v>42601</v>
      </c>
      <c r="C68" s="1452"/>
      <c r="D68" s="1453" t="s">
        <v>1118</v>
      </c>
      <c r="E68" s="1453"/>
      <c r="F68" s="1453"/>
      <c r="G68" s="1453"/>
      <c r="H68" s="1453"/>
      <c r="I68" s="1453"/>
      <c r="J68" s="1453"/>
      <c r="K68" s="1453"/>
      <c r="L68" s="1453"/>
      <c r="M68" s="1453"/>
      <c r="N68" s="1453"/>
      <c r="O68" s="1453"/>
      <c r="P68" s="1453"/>
      <c r="Q68" s="1453"/>
      <c r="R68" s="1453"/>
      <c r="S68" s="1453"/>
      <c r="T68" s="1453"/>
      <c r="U68" s="1453"/>
      <c r="V68" s="1453"/>
      <c r="W68" s="1453"/>
      <c r="X68" s="1453"/>
      <c r="Y68" s="1453"/>
      <c r="Z68" s="1453"/>
      <c r="AA68" s="1453"/>
      <c r="AB68" s="1453"/>
    </row>
    <row r="69" spans="1:28">
      <c r="A69" s="749">
        <v>23</v>
      </c>
      <c r="B69" s="1452">
        <v>42641</v>
      </c>
      <c r="C69" s="1452"/>
      <c r="D69" s="1453" t="s">
        <v>1119</v>
      </c>
      <c r="E69" s="1453"/>
      <c r="F69" s="1453"/>
      <c r="G69" s="1453"/>
      <c r="H69" s="1453"/>
      <c r="I69" s="1453"/>
      <c r="J69" s="1453"/>
      <c r="K69" s="1453"/>
      <c r="L69" s="1453"/>
      <c r="M69" s="1453"/>
      <c r="N69" s="1453"/>
      <c r="O69" s="1453"/>
      <c r="P69" s="1453"/>
      <c r="Q69" s="1453"/>
      <c r="R69" s="1453"/>
      <c r="S69" s="1453"/>
      <c r="T69" s="1453"/>
      <c r="U69" s="1453"/>
      <c r="V69" s="1453"/>
      <c r="W69" s="1453"/>
      <c r="X69" s="1453"/>
      <c r="Y69" s="1453"/>
      <c r="Z69" s="1453"/>
      <c r="AA69" s="1453"/>
      <c r="AB69" s="1453"/>
    </row>
    <row r="70" spans="1:28">
      <c r="A70" s="749">
        <v>24</v>
      </c>
      <c r="B70" s="1452">
        <v>42709</v>
      </c>
      <c r="C70" s="1452"/>
      <c r="D70" s="1453" t="s">
        <v>1120</v>
      </c>
      <c r="E70" s="1453"/>
      <c r="F70" s="1453"/>
      <c r="G70" s="1453"/>
      <c r="H70" s="1453"/>
      <c r="I70" s="1453"/>
      <c r="J70" s="1453"/>
      <c r="K70" s="1453"/>
      <c r="L70" s="1453"/>
      <c r="M70" s="1453"/>
      <c r="N70" s="1453"/>
      <c r="O70" s="1453"/>
      <c r="P70" s="1453"/>
      <c r="Q70" s="1453"/>
      <c r="R70" s="1453"/>
      <c r="S70" s="1453"/>
      <c r="T70" s="1453"/>
      <c r="U70" s="1453"/>
      <c r="V70" s="1453"/>
      <c r="W70" s="1453"/>
      <c r="X70" s="1453"/>
      <c r="Y70" s="1453"/>
      <c r="Z70" s="1453"/>
      <c r="AA70" s="1453"/>
      <c r="AB70" s="1453"/>
    </row>
    <row r="71" spans="1:28">
      <c r="A71" s="749">
        <v>25</v>
      </c>
      <c r="B71" s="1452">
        <v>42746</v>
      </c>
      <c r="C71" s="1452"/>
      <c r="D71" s="1453" t="s">
        <v>1121</v>
      </c>
      <c r="E71" s="1453"/>
      <c r="F71" s="1453"/>
      <c r="G71" s="1453"/>
      <c r="H71" s="1453"/>
      <c r="I71" s="1453"/>
      <c r="J71" s="1453"/>
      <c r="K71" s="1453"/>
      <c r="L71" s="1453"/>
      <c r="M71" s="1453"/>
      <c r="N71" s="1453"/>
      <c r="O71" s="1453"/>
      <c r="P71" s="1453"/>
      <c r="Q71" s="1453"/>
      <c r="R71" s="1453"/>
      <c r="S71" s="1453"/>
      <c r="T71" s="1453"/>
      <c r="U71" s="1453"/>
      <c r="V71" s="1453"/>
      <c r="W71" s="1453"/>
      <c r="X71" s="1453"/>
      <c r="Y71" s="1453"/>
      <c r="Z71" s="1453"/>
      <c r="AA71" s="1453"/>
      <c r="AB71" s="1453"/>
    </row>
    <row r="72" spans="1:28">
      <c r="A72" s="749">
        <v>26</v>
      </c>
      <c r="B72" s="1452">
        <v>42774</v>
      </c>
      <c r="C72" s="1452"/>
      <c r="D72" s="1453" t="s">
        <v>1124</v>
      </c>
      <c r="E72" s="1453"/>
      <c r="F72" s="1453"/>
      <c r="G72" s="1453"/>
      <c r="H72" s="1453"/>
      <c r="I72" s="1453"/>
      <c r="J72" s="1453"/>
      <c r="K72" s="1453"/>
      <c r="L72" s="1453"/>
      <c r="M72" s="1453"/>
      <c r="N72" s="1453"/>
      <c r="O72" s="1453"/>
      <c r="P72" s="1453"/>
      <c r="Q72" s="1453"/>
      <c r="R72" s="1453"/>
      <c r="S72" s="1453"/>
      <c r="T72" s="1453"/>
      <c r="U72" s="1453"/>
      <c r="V72" s="1453"/>
      <c r="W72" s="1453"/>
      <c r="X72" s="1453"/>
      <c r="Y72" s="1453"/>
      <c r="Z72" s="1453"/>
      <c r="AA72" s="1453"/>
      <c r="AB72" s="1453"/>
    </row>
    <row r="73" spans="1:28">
      <c r="A73" s="749">
        <v>27</v>
      </c>
      <c r="B73" s="1452">
        <v>42863</v>
      </c>
      <c r="C73" s="1452"/>
      <c r="D73" s="1453" t="s">
        <v>1123</v>
      </c>
      <c r="E73" s="1453"/>
      <c r="F73" s="1453"/>
      <c r="G73" s="1453"/>
      <c r="H73" s="1453"/>
      <c r="I73" s="1453"/>
      <c r="J73" s="1453"/>
      <c r="K73" s="1453"/>
      <c r="L73" s="1453"/>
      <c r="M73" s="1453"/>
      <c r="N73" s="1453"/>
      <c r="O73" s="1453"/>
      <c r="P73" s="1453"/>
      <c r="Q73" s="1453"/>
      <c r="R73" s="1453"/>
      <c r="S73" s="1453"/>
      <c r="T73" s="1453"/>
      <c r="U73" s="1453"/>
      <c r="V73" s="1453"/>
      <c r="W73" s="1453"/>
      <c r="X73" s="1453"/>
      <c r="Y73" s="1453"/>
      <c r="Z73" s="1453"/>
      <c r="AA73" s="1453"/>
      <c r="AB73" s="1453"/>
    </row>
    <row r="74" spans="1:28">
      <c r="A74" s="749">
        <v>28</v>
      </c>
      <c r="B74" s="1452">
        <v>42888</v>
      </c>
      <c r="C74" s="1452"/>
      <c r="D74" s="1453" t="s">
        <v>1130</v>
      </c>
      <c r="E74" s="1453"/>
      <c r="F74" s="1453"/>
      <c r="G74" s="1453"/>
      <c r="H74" s="1453"/>
      <c r="I74" s="1453"/>
      <c r="J74" s="1453"/>
      <c r="K74" s="1453"/>
      <c r="L74" s="1453"/>
      <c r="M74" s="1453"/>
      <c r="N74" s="1453"/>
      <c r="O74" s="1453"/>
      <c r="P74" s="1453"/>
      <c r="Q74" s="1453"/>
      <c r="R74" s="1453"/>
      <c r="S74" s="1453"/>
      <c r="T74" s="1453"/>
      <c r="U74" s="1453"/>
      <c r="V74" s="1453"/>
      <c r="W74" s="1453"/>
      <c r="X74" s="1453"/>
      <c r="Y74" s="1453"/>
      <c r="Z74" s="1453"/>
      <c r="AA74" s="1453"/>
      <c r="AB74" s="1453"/>
    </row>
    <row r="75" spans="1:28">
      <c r="A75" s="749">
        <v>29</v>
      </c>
      <c r="B75" s="1452">
        <v>43217</v>
      </c>
      <c r="C75" s="1452"/>
      <c r="D75" s="1453" t="s">
        <v>1133</v>
      </c>
      <c r="E75" s="1453"/>
      <c r="F75" s="1453"/>
      <c r="G75" s="1453"/>
      <c r="H75" s="1453"/>
      <c r="I75" s="1453"/>
      <c r="J75" s="1453"/>
      <c r="K75" s="1453"/>
      <c r="L75" s="1453"/>
      <c r="M75" s="1453"/>
      <c r="N75" s="1453"/>
      <c r="O75" s="1453"/>
      <c r="P75" s="1453"/>
      <c r="Q75" s="1453"/>
      <c r="R75" s="1453"/>
      <c r="S75" s="1453"/>
      <c r="T75" s="1453"/>
      <c r="U75" s="1453"/>
      <c r="V75" s="1453"/>
      <c r="W75" s="1453"/>
      <c r="X75" s="1453"/>
      <c r="Y75" s="1453"/>
      <c r="Z75" s="1453"/>
      <c r="AA75" s="1453"/>
      <c r="AB75" s="1453"/>
    </row>
    <row r="76" spans="1:28">
      <c r="A76" s="749">
        <v>30</v>
      </c>
      <c r="B76" s="1452">
        <v>43426</v>
      </c>
      <c r="C76" s="1452"/>
      <c r="D76" s="1453" t="s">
        <v>1134</v>
      </c>
      <c r="E76" s="1453"/>
      <c r="F76" s="1453"/>
      <c r="G76" s="1453"/>
      <c r="H76" s="1453"/>
      <c r="I76" s="1453"/>
      <c r="J76" s="1453"/>
      <c r="K76" s="1453"/>
      <c r="L76" s="1453"/>
      <c r="M76" s="1453"/>
      <c r="N76" s="1453"/>
      <c r="O76" s="1453"/>
      <c r="P76" s="1453"/>
      <c r="Q76" s="1453"/>
      <c r="R76" s="1453"/>
      <c r="S76" s="1453"/>
      <c r="T76" s="1453"/>
      <c r="U76" s="1453"/>
      <c r="V76" s="1453"/>
      <c r="W76" s="1453"/>
      <c r="X76" s="1453"/>
      <c r="Y76" s="1453"/>
      <c r="Z76" s="1453"/>
      <c r="AA76" s="1453"/>
      <c r="AB76" s="1453"/>
    </row>
    <row r="77" spans="1:28" ht="13.5" customHeight="1">
      <c r="A77" s="749">
        <v>31</v>
      </c>
      <c r="B77" s="1452">
        <v>43556</v>
      </c>
      <c r="C77" s="1452"/>
      <c r="D77" s="1453" t="s">
        <v>1136</v>
      </c>
      <c r="E77" s="1453"/>
      <c r="F77" s="1453"/>
      <c r="G77" s="1453"/>
      <c r="H77" s="1453"/>
      <c r="I77" s="1453"/>
      <c r="J77" s="1453"/>
      <c r="K77" s="1453"/>
      <c r="L77" s="1453"/>
      <c r="M77" s="1453"/>
      <c r="N77" s="1453"/>
      <c r="O77" s="1453"/>
      <c r="P77" s="1453"/>
      <c r="Q77" s="1453"/>
      <c r="R77" s="1453"/>
      <c r="S77" s="1453"/>
      <c r="T77" s="1453"/>
      <c r="U77" s="1453"/>
      <c r="V77" s="1453"/>
      <c r="W77" s="1453"/>
      <c r="X77" s="1453"/>
      <c r="Y77" s="1453"/>
      <c r="Z77" s="1453"/>
      <c r="AA77" s="1453"/>
      <c r="AB77" s="1453"/>
    </row>
    <row r="78" spans="1:28" ht="13.5" customHeight="1">
      <c r="A78" s="749">
        <v>32</v>
      </c>
      <c r="B78" s="1452">
        <v>43565</v>
      </c>
      <c r="C78" s="1452"/>
      <c r="D78" s="1453" t="s">
        <v>1137</v>
      </c>
      <c r="E78" s="1453"/>
      <c r="F78" s="1453"/>
      <c r="G78" s="1453"/>
      <c r="H78" s="1453"/>
      <c r="I78" s="1453"/>
      <c r="J78" s="1453"/>
      <c r="K78" s="1453"/>
      <c r="L78" s="1453"/>
      <c r="M78" s="1453"/>
      <c r="N78" s="1453"/>
      <c r="O78" s="1453"/>
      <c r="P78" s="1453"/>
      <c r="Q78" s="1453"/>
      <c r="R78" s="1453"/>
      <c r="S78" s="1453"/>
      <c r="T78" s="1453"/>
      <c r="U78" s="1453"/>
      <c r="V78" s="1453"/>
      <c r="W78" s="1453"/>
      <c r="X78" s="1453"/>
      <c r="Y78" s="1453"/>
      <c r="Z78" s="1453"/>
      <c r="AA78" s="1453"/>
      <c r="AB78" s="1453"/>
    </row>
    <row r="79" spans="1:28" ht="13.5" customHeight="1">
      <c r="A79" s="749">
        <v>33</v>
      </c>
      <c r="B79" s="1452">
        <v>43581</v>
      </c>
      <c r="C79" s="1452"/>
      <c r="D79" s="1453" t="s">
        <v>1138</v>
      </c>
      <c r="E79" s="1453"/>
      <c r="F79" s="1453"/>
      <c r="G79" s="1453"/>
      <c r="H79" s="1453"/>
      <c r="I79" s="1453"/>
      <c r="J79" s="1453"/>
      <c r="K79" s="1453"/>
      <c r="L79" s="1453"/>
      <c r="M79" s="1453"/>
      <c r="N79" s="1453"/>
      <c r="O79" s="1453"/>
      <c r="P79" s="1453"/>
      <c r="Q79" s="1453"/>
      <c r="R79" s="1453"/>
      <c r="S79" s="1453"/>
      <c r="T79" s="1453"/>
      <c r="U79" s="1453"/>
      <c r="V79" s="1453"/>
      <c r="W79" s="1453"/>
      <c r="X79" s="1453"/>
      <c r="Y79" s="1453"/>
      <c r="Z79" s="1453"/>
      <c r="AA79" s="1453"/>
      <c r="AB79" s="1453"/>
    </row>
    <row r="80" spans="1:28" ht="13.5" customHeight="1">
      <c r="A80" s="749">
        <v>34</v>
      </c>
      <c r="B80" s="1452">
        <v>43627</v>
      </c>
      <c r="C80" s="1452"/>
      <c r="D80" s="1453" t="s">
        <v>1160</v>
      </c>
      <c r="E80" s="1453"/>
      <c r="F80" s="1453"/>
      <c r="G80" s="1453"/>
      <c r="H80" s="1453"/>
      <c r="I80" s="1453"/>
      <c r="J80" s="1453"/>
      <c r="K80" s="1453"/>
      <c r="L80" s="1453"/>
      <c r="M80" s="1453"/>
      <c r="N80" s="1453"/>
      <c r="O80" s="1453"/>
      <c r="P80" s="1453"/>
      <c r="Q80" s="1453"/>
      <c r="R80" s="1453"/>
      <c r="S80" s="1453"/>
      <c r="T80" s="1453"/>
      <c r="U80" s="1453"/>
      <c r="V80" s="1453"/>
      <c r="W80" s="1453"/>
      <c r="X80" s="1453"/>
      <c r="Y80" s="1453"/>
      <c r="Z80" s="1453"/>
      <c r="AA80" s="1453"/>
      <c r="AB80" s="1453"/>
    </row>
    <row r="81" spans="1:28" ht="13.5" customHeight="1">
      <c r="A81" s="749">
        <v>35</v>
      </c>
      <c r="B81" s="1452">
        <v>43662</v>
      </c>
      <c r="C81" s="1452"/>
      <c r="D81" s="1453" t="s">
        <v>1184</v>
      </c>
      <c r="E81" s="1453"/>
      <c r="F81" s="1453"/>
      <c r="G81" s="1453"/>
      <c r="H81" s="1453"/>
      <c r="I81" s="1453"/>
      <c r="J81" s="1453"/>
      <c r="K81" s="1453"/>
      <c r="L81" s="1453"/>
      <c r="M81" s="1453"/>
      <c r="N81" s="1453"/>
      <c r="O81" s="1453"/>
      <c r="P81" s="1453"/>
      <c r="Q81" s="1453"/>
      <c r="R81" s="1453"/>
      <c r="S81" s="1453"/>
      <c r="T81" s="1453"/>
      <c r="U81" s="1453"/>
      <c r="V81" s="1453"/>
      <c r="W81" s="1453"/>
      <c r="X81" s="1453"/>
      <c r="Y81" s="1453"/>
      <c r="Z81" s="1453"/>
      <c r="AA81" s="1453"/>
      <c r="AB81" s="1453"/>
    </row>
    <row r="82" spans="1:28" ht="13.5" customHeight="1">
      <c r="A82" s="749">
        <v>36</v>
      </c>
      <c r="B82" s="1452">
        <v>43921</v>
      </c>
      <c r="C82" s="1452"/>
      <c r="D82" s="1453" t="s">
        <v>1192</v>
      </c>
      <c r="E82" s="1453"/>
      <c r="F82" s="1453"/>
      <c r="G82" s="1453"/>
      <c r="H82" s="1453"/>
      <c r="I82" s="1453"/>
      <c r="J82" s="1453"/>
      <c r="K82" s="1453"/>
      <c r="L82" s="1453"/>
      <c r="M82" s="1453"/>
      <c r="N82" s="1453"/>
      <c r="O82" s="1453"/>
      <c r="P82" s="1453"/>
      <c r="Q82" s="1453"/>
      <c r="R82" s="1453"/>
      <c r="S82" s="1453"/>
      <c r="T82" s="1453"/>
      <c r="U82" s="1453"/>
      <c r="V82" s="1453"/>
      <c r="W82" s="1453"/>
      <c r="X82" s="1453"/>
      <c r="Y82" s="1453"/>
      <c r="Z82" s="1453"/>
      <c r="AA82" s="1453"/>
      <c r="AB82" s="1453"/>
    </row>
    <row r="83" spans="1:28" ht="13.5" customHeight="1">
      <c r="A83" s="749">
        <v>37</v>
      </c>
      <c r="B83" s="1452">
        <v>43961</v>
      </c>
      <c r="C83" s="1452"/>
      <c r="D83" s="1455" t="s">
        <v>1201</v>
      </c>
      <c r="E83" s="1455"/>
      <c r="F83" s="1455"/>
      <c r="G83" s="1455"/>
      <c r="H83" s="1455"/>
      <c r="I83" s="1455"/>
      <c r="J83" s="1455"/>
      <c r="K83" s="1455"/>
      <c r="L83" s="1455"/>
      <c r="M83" s="1455"/>
      <c r="N83" s="1455"/>
      <c r="O83" s="1455"/>
      <c r="P83" s="1455"/>
      <c r="Q83" s="1455"/>
      <c r="R83" s="1455"/>
      <c r="S83" s="1455"/>
      <c r="T83" s="1455"/>
      <c r="U83" s="1455"/>
      <c r="V83" s="1455"/>
      <c r="W83" s="1455"/>
      <c r="X83" s="1455"/>
      <c r="Y83" s="1455"/>
      <c r="Z83" s="1455"/>
      <c r="AA83" s="1455"/>
      <c r="AB83" s="1455"/>
    </row>
    <row r="84" spans="1:28">
      <c r="A84" s="751">
        <v>38</v>
      </c>
      <c r="B84" s="1452">
        <v>44044</v>
      </c>
      <c r="C84" s="1452"/>
      <c r="D84" s="1453" t="s">
        <v>1202</v>
      </c>
      <c r="E84" s="1453"/>
      <c r="F84" s="1453"/>
      <c r="G84" s="1453"/>
      <c r="H84" s="1453"/>
      <c r="I84" s="1453"/>
      <c r="J84" s="1453"/>
      <c r="K84" s="1453"/>
      <c r="L84" s="1453"/>
      <c r="M84" s="1453"/>
      <c r="N84" s="1453"/>
      <c r="O84" s="1453"/>
      <c r="P84" s="1453"/>
      <c r="Q84" s="1453"/>
      <c r="R84" s="1453"/>
      <c r="S84" s="1453"/>
      <c r="T84" s="1453"/>
      <c r="U84" s="1453"/>
      <c r="V84" s="1453"/>
      <c r="W84" s="1453"/>
      <c r="X84" s="1453"/>
      <c r="Y84" s="1453"/>
      <c r="Z84" s="1453"/>
      <c r="AA84" s="1453"/>
      <c r="AB84" s="1453"/>
    </row>
    <row r="85" spans="1:28" s="756" customFormat="1" ht="14.25" thickBot="1">
      <c r="A85" s="755">
        <v>39</v>
      </c>
      <c r="B85" s="1452">
        <v>45588</v>
      </c>
      <c r="C85" s="1452"/>
      <c r="D85" s="1453" t="s">
        <v>1206</v>
      </c>
      <c r="E85" s="1453"/>
      <c r="F85" s="1453"/>
      <c r="G85" s="1453"/>
      <c r="H85" s="1453"/>
      <c r="I85" s="1453"/>
      <c r="J85" s="1453"/>
      <c r="K85" s="1453"/>
      <c r="L85" s="1453"/>
      <c r="M85" s="1453"/>
      <c r="N85" s="1453"/>
      <c r="O85" s="1453"/>
      <c r="P85" s="1453"/>
      <c r="Q85" s="1453"/>
      <c r="R85" s="1453"/>
      <c r="S85" s="1453"/>
      <c r="T85" s="1453"/>
      <c r="U85" s="1453"/>
      <c r="V85" s="1453"/>
      <c r="W85" s="1453"/>
      <c r="X85" s="1453"/>
      <c r="Y85" s="1453"/>
      <c r="Z85" s="1453"/>
      <c r="AA85" s="1453"/>
      <c r="AB85" s="1453"/>
    </row>
    <row r="86" spans="1:28" ht="14.25" thickBot="1">
      <c r="A86" s="96">
        <f>MAXA(A47:A85)</f>
        <v>39</v>
      </c>
      <c r="B86" s="750"/>
      <c r="C86" s="696"/>
      <c r="D86" s="696"/>
      <c r="E86" s="696"/>
      <c r="F86" s="696"/>
      <c r="G86" s="696"/>
      <c r="H86" s="696"/>
      <c r="I86" s="696"/>
      <c r="J86" s="696"/>
      <c r="K86" s="696"/>
      <c r="L86" s="696"/>
      <c r="M86" s="696"/>
    </row>
  </sheetData>
  <mergeCells count="178">
    <mergeCell ref="I38:K38"/>
    <mergeCell ref="L38:M38"/>
    <mergeCell ref="N38:Y38"/>
    <mergeCell ref="Z38:AB38"/>
    <mergeCell ref="I39:K39"/>
    <mergeCell ref="L39:M39"/>
    <mergeCell ref="N39:Y39"/>
    <mergeCell ref="Z39:AB39"/>
    <mergeCell ref="D35:H39"/>
    <mergeCell ref="I35:K35"/>
    <mergeCell ref="L35:M35"/>
    <mergeCell ref="N35:Y35"/>
    <mergeCell ref="Z35:AB35"/>
    <mergeCell ref="I36:K36"/>
    <mergeCell ref="L36:M36"/>
    <mergeCell ref="N31:Y31"/>
    <mergeCell ref="Z31:AB31"/>
    <mergeCell ref="I32:K32"/>
    <mergeCell ref="L32:M32"/>
    <mergeCell ref="N32:Y32"/>
    <mergeCell ref="Z32:AB32"/>
    <mergeCell ref="N36:Y36"/>
    <mergeCell ref="Z36:AB36"/>
    <mergeCell ref="I37:K37"/>
    <mergeCell ref="L37:M37"/>
    <mergeCell ref="N37:Y37"/>
    <mergeCell ref="Z37:AB37"/>
    <mergeCell ref="I33:K33"/>
    <mergeCell ref="L33:M33"/>
    <mergeCell ref="N33:Y33"/>
    <mergeCell ref="Z33:AB33"/>
    <mergeCell ref="I34:K34"/>
    <mergeCell ref="L34:M34"/>
    <mergeCell ref="N34:Y34"/>
    <mergeCell ref="Z34:AB34"/>
    <mergeCell ref="I31:K31"/>
    <mergeCell ref="L31:M31"/>
    <mergeCell ref="D25:H27"/>
    <mergeCell ref="I25:K27"/>
    <mergeCell ref="L25:M27"/>
    <mergeCell ref="N25:Y25"/>
    <mergeCell ref="Z25:AB25"/>
    <mergeCell ref="N26:Y26"/>
    <mergeCell ref="Z26:AB26"/>
    <mergeCell ref="N27:Y27"/>
    <mergeCell ref="Z27:AB27"/>
    <mergeCell ref="Z24:AB24"/>
    <mergeCell ref="L29:M29"/>
    <mergeCell ref="N29:Y29"/>
    <mergeCell ref="Z29:AB29"/>
    <mergeCell ref="I30:K30"/>
    <mergeCell ref="L30:M30"/>
    <mergeCell ref="N30:Y30"/>
    <mergeCell ref="Z30:AB30"/>
    <mergeCell ref="I28:K28"/>
    <mergeCell ref="L28:M28"/>
    <mergeCell ref="N28:Y28"/>
    <mergeCell ref="Z28:AB28"/>
    <mergeCell ref="I29:K29"/>
    <mergeCell ref="D28:H34"/>
    <mergeCell ref="S5:U8"/>
    <mergeCell ref="V5:X8"/>
    <mergeCell ref="Y5:AA8"/>
    <mergeCell ref="S3:T3"/>
    <mergeCell ref="U3:AA3"/>
    <mergeCell ref="S4:U4"/>
    <mergeCell ref="V4:X4"/>
    <mergeCell ref="Y4:AA4"/>
    <mergeCell ref="S9:AA9"/>
    <mergeCell ref="G13:AA13"/>
    <mergeCell ref="H15:O15"/>
    <mergeCell ref="D17:AB19"/>
    <mergeCell ref="D22:H22"/>
    <mergeCell ref="I22:K22"/>
    <mergeCell ref="L22:M22"/>
    <mergeCell ref="N22:Y22"/>
    <mergeCell ref="Z22:AB22"/>
    <mergeCell ref="D23:H24"/>
    <mergeCell ref="I23:K24"/>
    <mergeCell ref="L23:M24"/>
    <mergeCell ref="N23:Y23"/>
    <mergeCell ref="Z23:AB23"/>
    <mergeCell ref="N24:Y24"/>
    <mergeCell ref="D68:AB68"/>
    <mergeCell ref="D67:AB67"/>
    <mergeCell ref="D69:AB69"/>
    <mergeCell ref="D70:AB70"/>
    <mergeCell ref="D71:AB71"/>
    <mergeCell ref="D72:AB72"/>
    <mergeCell ref="D73:AB73"/>
    <mergeCell ref="AK40:AK44"/>
    <mergeCell ref="AQ40:AQ44"/>
    <mergeCell ref="AP40:AP44"/>
    <mergeCell ref="AO40:AO44"/>
    <mergeCell ref="AN40:AN44"/>
    <mergeCell ref="AM40:AM44"/>
    <mergeCell ref="AL40:AL44"/>
    <mergeCell ref="AJ40:AJ44"/>
    <mergeCell ref="AI40:AI44"/>
    <mergeCell ref="AH40:AH44"/>
    <mergeCell ref="AG40:AG44"/>
    <mergeCell ref="AF40:AF44"/>
    <mergeCell ref="AE40:AE44"/>
    <mergeCell ref="AD40:AD44"/>
    <mergeCell ref="D41:AB43"/>
    <mergeCell ref="D58:AB58"/>
    <mergeCell ref="D59:AB59"/>
    <mergeCell ref="D60:AB60"/>
    <mergeCell ref="D61:AB61"/>
    <mergeCell ref="D62:AB62"/>
    <mergeCell ref="D63:AB63"/>
    <mergeCell ref="D64:AB64"/>
    <mergeCell ref="D65:AB65"/>
    <mergeCell ref="D66:AB66"/>
    <mergeCell ref="D46:AB46"/>
    <mergeCell ref="D48:AB48"/>
    <mergeCell ref="D49:AB49"/>
    <mergeCell ref="D50:AB50"/>
    <mergeCell ref="D51:AB51"/>
    <mergeCell ref="D47:AB47"/>
    <mergeCell ref="D52:AB52"/>
    <mergeCell ref="D53:AB53"/>
    <mergeCell ref="D54:AB54"/>
    <mergeCell ref="B46:C46"/>
    <mergeCell ref="B55:C55"/>
    <mergeCell ref="B54:C54"/>
    <mergeCell ref="B53:C53"/>
    <mergeCell ref="B52:C52"/>
    <mergeCell ref="B51:C51"/>
    <mergeCell ref="B50:C50"/>
    <mergeCell ref="B58:C58"/>
    <mergeCell ref="B57:C57"/>
    <mergeCell ref="B56:C56"/>
    <mergeCell ref="B61:C61"/>
    <mergeCell ref="B62:C62"/>
    <mergeCell ref="B63:C63"/>
    <mergeCell ref="B64:C64"/>
    <mergeCell ref="B65:C65"/>
    <mergeCell ref="D84:AB84"/>
    <mergeCell ref="B49:C49"/>
    <mergeCell ref="B48:C48"/>
    <mergeCell ref="B47:C47"/>
    <mergeCell ref="B59:C59"/>
    <mergeCell ref="B60:C60"/>
    <mergeCell ref="D79:AB79"/>
    <mergeCell ref="D80:AB80"/>
    <mergeCell ref="D81:AB81"/>
    <mergeCell ref="D82:AB82"/>
    <mergeCell ref="D83:AB83"/>
    <mergeCell ref="D74:AB74"/>
    <mergeCell ref="D75:AB75"/>
    <mergeCell ref="D76:AB76"/>
    <mergeCell ref="D77:AB77"/>
    <mergeCell ref="D78:AB78"/>
    <mergeCell ref="D55:AB55"/>
    <mergeCell ref="D56:AB56"/>
    <mergeCell ref="D57:AB57"/>
    <mergeCell ref="B71:C71"/>
    <mergeCell ref="B72:C72"/>
    <mergeCell ref="B73:C73"/>
    <mergeCell ref="B74:C74"/>
    <mergeCell ref="B75:C75"/>
    <mergeCell ref="B66:C66"/>
    <mergeCell ref="B67:C67"/>
    <mergeCell ref="B68:C68"/>
    <mergeCell ref="B69:C69"/>
    <mergeCell ref="B70:C70"/>
    <mergeCell ref="B85:C85"/>
    <mergeCell ref="D85:AB85"/>
    <mergeCell ref="B81:C81"/>
    <mergeCell ref="B82:C82"/>
    <mergeCell ref="B83:C83"/>
    <mergeCell ref="B84:C84"/>
    <mergeCell ref="B76:C76"/>
    <mergeCell ref="B77:C77"/>
    <mergeCell ref="B78:C78"/>
    <mergeCell ref="B79:C79"/>
    <mergeCell ref="B80:C80"/>
  </mergeCells>
  <phoneticPr fontId="1"/>
  <conditionalFormatting sqref="I23:AB39">
    <cfRule type="cellIs" dxfId="218" priority="1" stopIfTrue="1" operator="equal">
      <formula>"－"</formula>
    </cfRule>
  </conditionalFormatting>
  <pageMargins left="0.70866141732283472" right="0.70866141732283472" top="0.74803149606299213" bottom="0.74803149606299213" header="0.31496062992125984" footer="0.31496062992125984"/>
  <pageSetup paperSize="9" scale="89"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filterMode="1">
    <tabColor theme="0" tint="-0.499984740745262"/>
    <pageSetUpPr fitToPage="1"/>
  </sheetPr>
  <dimension ref="A2:AP243"/>
  <sheetViews>
    <sheetView showGridLines="0" view="pageBreakPreview" zoomScaleNormal="100" zoomScaleSheetLayoutView="100" workbookViewId="0"/>
  </sheetViews>
  <sheetFormatPr defaultColWidth="2.5" defaultRowHeight="12.75" outlineLevelCol="1"/>
  <cols>
    <col min="1" max="2" width="2.5" style="396" customWidth="1" outlineLevel="1"/>
    <col min="3" max="4" width="5" style="395" customWidth="1" outlineLevel="1"/>
    <col min="5" max="5" width="1.375" style="396" customWidth="1"/>
    <col min="6" max="6" width="3" style="396" customWidth="1"/>
    <col min="7" max="12" width="2.5" style="396" customWidth="1"/>
    <col min="13" max="13" width="1.625" style="396" customWidth="1"/>
    <col min="14" max="25" width="2.5" style="396" customWidth="1"/>
    <col min="26" max="26" width="2.125" style="396" customWidth="1"/>
    <col min="27" max="27" width="3.5" style="396" customWidth="1"/>
    <col min="28" max="40" width="2.5" style="396" customWidth="1"/>
    <col min="41" max="41" width="4.625" style="396" customWidth="1"/>
    <col min="42" max="42" width="1.125" style="396" customWidth="1"/>
    <col min="43" max="43" width="2.5" style="396" customWidth="1"/>
    <col min="44" max="44" width="5.875" style="396" customWidth="1"/>
    <col min="45" max="48" width="2.5" style="396" customWidth="1"/>
    <col min="49" max="16384" width="2.5" style="396"/>
  </cols>
  <sheetData>
    <row r="2" spans="3:42">
      <c r="C2" s="395" t="s">
        <v>667</v>
      </c>
    </row>
    <row r="3" spans="3:42" ht="29.25" customHeight="1">
      <c r="C3" s="395" t="s">
        <v>668</v>
      </c>
      <c r="E3" s="1554" t="str">
        <f>IF(C4="－","対象外","対象")</f>
        <v>対象外</v>
      </c>
      <c r="F3" s="1554"/>
      <c r="G3" s="1554"/>
      <c r="H3" s="1554"/>
      <c r="I3" s="1554"/>
      <c r="J3" s="1554"/>
      <c r="K3" s="1554"/>
      <c r="L3" s="1554"/>
      <c r="M3" s="1554"/>
      <c r="N3" s="1554"/>
      <c r="O3" s="1554"/>
      <c r="P3" s="1554"/>
      <c r="Q3" s="1554"/>
      <c r="R3" s="1554"/>
      <c r="S3" s="1554"/>
      <c r="T3" s="1554"/>
      <c r="U3" s="1554"/>
      <c r="V3" s="1554"/>
      <c r="W3" s="1554"/>
      <c r="X3" s="1554"/>
      <c r="Y3" s="1554"/>
      <c r="Z3" s="1554"/>
      <c r="AA3" s="1554"/>
      <c r="AB3" s="1554"/>
      <c r="AC3" s="1554"/>
      <c r="AD3" s="1554"/>
      <c r="AE3" s="1554"/>
      <c r="AF3" s="1554"/>
      <c r="AG3" s="1554"/>
      <c r="AH3" s="1554"/>
      <c r="AI3" s="1554"/>
      <c r="AJ3" s="1554"/>
      <c r="AK3" s="1554"/>
      <c r="AL3" s="1554"/>
      <c r="AM3" s="1554"/>
      <c r="AN3" s="1554"/>
      <c r="AO3" s="1554"/>
      <c r="AP3" s="1554"/>
    </row>
    <row r="4" spans="3:42" s="399" customFormat="1" ht="21.75" hidden="1" thickBot="1">
      <c r="C4" s="397" t="str">
        <f>IF(OR(①入力票!C15="WTO型",①入力票!C15="技術提案型"),"○","－")</f>
        <v>－</v>
      </c>
      <c r="D4" s="398"/>
      <c r="F4" s="400" t="s">
        <v>53</v>
      </c>
      <c r="Z4" s="401"/>
      <c r="AA4" s="402" t="s">
        <v>469</v>
      </c>
      <c r="AB4" s="403"/>
      <c r="AC4" s="403"/>
      <c r="AD4" s="403"/>
      <c r="AE4" s="403"/>
      <c r="AF4" s="403"/>
      <c r="AG4" s="403"/>
      <c r="AH4" s="403"/>
      <c r="AI4" s="403"/>
      <c r="AJ4" s="403"/>
      <c r="AK4" s="403"/>
      <c r="AL4" s="403"/>
      <c r="AM4" s="403"/>
      <c r="AN4" s="403"/>
      <c r="AO4" s="404" t="s">
        <v>669</v>
      </c>
      <c r="AP4" s="401"/>
    </row>
    <row r="5" spans="3:42" hidden="1">
      <c r="C5" s="395" t="str">
        <f>+$C$4</f>
        <v>－</v>
      </c>
      <c r="F5" s="405"/>
      <c r="G5" s="405"/>
      <c r="H5" s="405"/>
      <c r="I5" s="405"/>
      <c r="J5" s="405"/>
      <c r="K5" s="405"/>
      <c r="L5" s="406"/>
      <c r="M5" s="406"/>
      <c r="N5" s="406"/>
      <c r="O5" s="406"/>
      <c r="P5" s="406"/>
      <c r="Q5" s="406"/>
      <c r="R5" s="406"/>
      <c r="S5" s="406"/>
      <c r="T5" s="406"/>
      <c r="U5" s="406"/>
      <c r="V5" s="406"/>
      <c r="W5" s="406"/>
      <c r="X5" s="406"/>
      <c r="Y5" s="406"/>
      <c r="Z5" s="406"/>
      <c r="AA5" s="406"/>
      <c r="AB5" s="406"/>
      <c r="AC5" s="406"/>
      <c r="AD5" s="406"/>
      <c r="AE5" s="406"/>
      <c r="AF5" s="406"/>
      <c r="AG5" s="406"/>
      <c r="AH5" s="406"/>
      <c r="AI5" s="406"/>
      <c r="AJ5" s="406"/>
      <c r="AK5" s="406"/>
      <c r="AL5" s="406"/>
      <c r="AM5" s="406"/>
      <c r="AN5" s="406"/>
      <c r="AO5" s="406"/>
    </row>
    <row r="6" spans="3:42" hidden="1">
      <c r="C6" s="395" t="str">
        <f>+$C$4</f>
        <v>－</v>
      </c>
      <c r="F6" s="405"/>
      <c r="G6" s="405"/>
      <c r="H6" s="405"/>
      <c r="I6" s="405"/>
      <c r="J6" s="405"/>
      <c r="K6" s="405"/>
      <c r="L6" s="406"/>
      <c r="M6" s="406"/>
      <c r="N6" s="406"/>
      <c r="O6" s="406"/>
      <c r="P6" s="406"/>
      <c r="Q6" s="406"/>
      <c r="R6" s="1555" t="s">
        <v>670</v>
      </c>
      <c r="S6" s="1520"/>
      <c r="T6" s="1520"/>
      <c r="U6" s="1520"/>
      <c r="V6" s="1520"/>
      <c r="W6" s="1556"/>
      <c r="X6" s="1559" t="str">
        <f>①入力票!C6</f>
        <v>別府系送水管布設工事（その１）</v>
      </c>
      <c r="Y6" s="1560"/>
      <c r="Z6" s="1560"/>
      <c r="AA6" s="1560"/>
      <c r="AB6" s="1560"/>
      <c r="AC6" s="1560"/>
      <c r="AD6" s="1560"/>
      <c r="AE6" s="1560"/>
      <c r="AF6" s="1560"/>
      <c r="AG6" s="1560"/>
      <c r="AH6" s="1560"/>
      <c r="AI6" s="1560"/>
      <c r="AJ6" s="1560"/>
      <c r="AK6" s="1560"/>
      <c r="AL6" s="1560"/>
      <c r="AM6" s="1560"/>
      <c r="AN6" s="1560"/>
      <c r="AO6" s="1561"/>
    </row>
    <row r="7" spans="3:42" hidden="1">
      <c r="C7" s="395" t="str">
        <f t="shared" ref="C7:C63" si="0">+$C$4</f>
        <v>－</v>
      </c>
      <c r="F7" s="405"/>
      <c r="G7" s="405"/>
      <c r="H7" s="405"/>
      <c r="I7" s="405"/>
      <c r="J7" s="405"/>
      <c r="K7" s="405"/>
      <c r="L7" s="405"/>
      <c r="M7" s="405"/>
      <c r="N7" s="405"/>
      <c r="O7" s="405"/>
      <c r="P7" s="405"/>
      <c r="Q7" s="405"/>
      <c r="R7" s="1557"/>
      <c r="S7" s="1521"/>
      <c r="T7" s="1521"/>
      <c r="U7" s="1521"/>
      <c r="V7" s="1521"/>
      <c r="W7" s="1558"/>
      <c r="X7" s="1562"/>
      <c r="Y7" s="1563"/>
      <c r="Z7" s="1563"/>
      <c r="AA7" s="1563"/>
      <c r="AB7" s="1563"/>
      <c r="AC7" s="1563"/>
      <c r="AD7" s="1563"/>
      <c r="AE7" s="1563"/>
      <c r="AF7" s="1563"/>
      <c r="AG7" s="1563"/>
      <c r="AH7" s="1563"/>
      <c r="AI7" s="1563"/>
      <c r="AJ7" s="1563"/>
      <c r="AK7" s="1563"/>
      <c r="AL7" s="1563"/>
      <c r="AM7" s="1563"/>
      <c r="AN7" s="1563"/>
      <c r="AO7" s="1564"/>
    </row>
    <row r="8" spans="3:42" ht="13.5" hidden="1" customHeight="1">
      <c r="C8" s="395" t="str">
        <f t="shared" si="0"/>
        <v>－</v>
      </c>
      <c r="F8" s="1516" t="s">
        <v>55</v>
      </c>
      <c r="G8" s="1517"/>
      <c r="H8" s="1517"/>
      <c r="I8" s="1517"/>
      <c r="J8" s="1520" t="s">
        <v>710</v>
      </c>
      <c r="K8" s="1520"/>
      <c r="L8" s="1526">
        <f>①入力票!E22</f>
        <v>0</v>
      </c>
      <c r="M8" s="1527"/>
      <c r="N8" s="1527"/>
      <c r="O8" s="1527"/>
      <c r="P8" s="1527"/>
      <c r="Q8" s="1527"/>
      <c r="R8" s="1527"/>
      <c r="S8" s="1527"/>
      <c r="T8" s="1527"/>
      <c r="U8" s="1527"/>
      <c r="V8" s="1527"/>
      <c r="W8" s="1527"/>
      <c r="X8" s="1527"/>
      <c r="Y8" s="1527"/>
      <c r="Z8" s="1527"/>
      <c r="AA8" s="1527"/>
      <c r="AB8" s="1527"/>
      <c r="AC8" s="1527"/>
      <c r="AD8" s="1527"/>
      <c r="AE8" s="1527"/>
      <c r="AF8" s="1527"/>
      <c r="AG8" s="1527"/>
      <c r="AH8" s="1527"/>
      <c r="AI8" s="1527"/>
      <c r="AJ8" s="1527"/>
      <c r="AK8" s="1527"/>
      <c r="AL8" s="1527"/>
      <c r="AM8" s="1527"/>
      <c r="AN8" s="1527"/>
      <c r="AO8" s="1528"/>
    </row>
    <row r="9" spans="3:42" ht="14.25" hidden="1" customHeight="1" thickBot="1">
      <c r="C9" s="395" t="str">
        <f t="shared" si="0"/>
        <v>－</v>
      </c>
      <c r="F9" s="1518"/>
      <c r="G9" s="1519"/>
      <c r="H9" s="1519"/>
      <c r="I9" s="1519"/>
      <c r="J9" s="1521"/>
      <c r="K9" s="1521"/>
      <c r="L9" s="1529"/>
      <c r="M9" s="1530"/>
      <c r="N9" s="1530"/>
      <c r="O9" s="1530"/>
      <c r="P9" s="1530"/>
      <c r="Q9" s="1530"/>
      <c r="R9" s="1530"/>
      <c r="S9" s="1530"/>
      <c r="T9" s="1530"/>
      <c r="U9" s="1530"/>
      <c r="V9" s="1530"/>
      <c r="W9" s="1530"/>
      <c r="X9" s="1530"/>
      <c r="Y9" s="1530"/>
      <c r="Z9" s="1530"/>
      <c r="AA9" s="1530"/>
      <c r="AB9" s="1530"/>
      <c r="AC9" s="1530"/>
      <c r="AD9" s="1530"/>
      <c r="AE9" s="1530"/>
      <c r="AF9" s="1530"/>
      <c r="AG9" s="1530"/>
      <c r="AH9" s="1530"/>
      <c r="AI9" s="1530"/>
      <c r="AJ9" s="1530"/>
      <c r="AK9" s="1530"/>
      <c r="AL9" s="1530"/>
      <c r="AM9" s="1530"/>
      <c r="AN9" s="1530"/>
      <c r="AO9" s="1531"/>
    </row>
    <row r="10" spans="3:42" hidden="1">
      <c r="C10" s="395" t="str">
        <f t="shared" si="0"/>
        <v>－</v>
      </c>
      <c r="F10" s="1545" t="s">
        <v>1057</v>
      </c>
      <c r="G10" s="1546"/>
      <c r="H10" s="1546"/>
      <c r="I10" s="1546"/>
      <c r="J10" s="1546"/>
      <c r="K10" s="1546"/>
      <c r="L10" s="1546"/>
      <c r="M10" s="1546"/>
      <c r="N10" s="1546"/>
      <c r="O10" s="1546"/>
      <c r="P10" s="1546"/>
      <c r="Q10" s="1546"/>
      <c r="R10" s="1546"/>
      <c r="S10" s="1546"/>
      <c r="T10" s="1546"/>
      <c r="U10" s="1546"/>
      <c r="V10" s="1546"/>
      <c r="W10" s="1546"/>
      <c r="X10" s="1546"/>
      <c r="Y10" s="1546"/>
      <c r="Z10" s="1546"/>
      <c r="AA10" s="1546"/>
      <c r="AB10" s="1546"/>
      <c r="AC10" s="1546"/>
      <c r="AD10" s="1546"/>
      <c r="AE10" s="1546"/>
      <c r="AF10" s="1546"/>
      <c r="AG10" s="1546"/>
      <c r="AH10" s="1546"/>
      <c r="AI10" s="1546"/>
      <c r="AJ10" s="1546"/>
      <c r="AK10" s="1546"/>
      <c r="AL10" s="1546"/>
      <c r="AM10" s="1546"/>
      <c r="AN10" s="1546"/>
      <c r="AO10" s="1547"/>
    </row>
    <row r="11" spans="3:42" ht="15" hidden="1" customHeight="1">
      <c r="C11" s="395" t="str">
        <f t="shared" si="0"/>
        <v>－</v>
      </c>
      <c r="F11" s="1548"/>
      <c r="G11" s="1549"/>
      <c r="H11" s="1549"/>
      <c r="I11" s="1549"/>
      <c r="J11" s="1549"/>
      <c r="K11" s="1549"/>
      <c r="L11" s="1549"/>
      <c r="M11" s="1549"/>
      <c r="N11" s="1549"/>
      <c r="O11" s="1549"/>
      <c r="P11" s="1549"/>
      <c r="Q11" s="1549"/>
      <c r="R11" s="1549"/>
      <c r="S11" s="1549"/>
      <c r="T11" s="1549"/>
      <c r="U11" s="1549"/>
      <c r="V11" s="1549"/>
      <c r="W11" s="1549"/>
      <c r="X11" s="1549"/>
      <c r="Y11" s="1549"/>
      <c r="Z11" s="1549"/>
      <c r="AA11" s="1549"/>
      <c r="AB11" s="1549"/>
      <c r="AC11" s="1549"/>
      <c r="AD11" s="1549"/>
      <c r="AE11" s="1549"/>
      <c r="AF11" s="1549"/>
      <c r="AG11" s="1549"/>
      <c r="AH11" s="1549"/>
      <c r="AI11" s="1549"/>
      <c r="AJ11" s="1549"/>
      <c r="AK11" s="1549"/>
      <c r="AL11" s="1549"/>
      <c r="AM11" s="1549"/>
      <c r="AN11" s="1549"/>
      <c r="AO11" s="1550"/>
    </row>
    <row r="12" spans="3:42" ht="13.5" hidden="1" customHeight="1">
      <c r="C12" s="395" t="str">
        <f t="shared" si="0"/>
        <v>－</v>
      </c>
      <c r="F12" s="1551" t="s">
        <v>1058</v>
      </c>
      <c r="G12" s="1552"/>
      <c r="H12" s="1552"/>
      <c r="I12" s="1552"/>
      <c r="J12" s="1552"/>
      <c r="K12" s="1552"/>
      <c r="L12" s="1552"/>
      <c r="M12" s="1552"/>
      <c r="N12" s="1532" t="s">
        <v>671</v>
      </c>
      <c r="O12" s="1532"/>
      <c r="P12" s="1532"/>
      <c r="Q12" s="1532"/>
      <c r="R12" s="1532"/>
      <c r="S12" s="1532"/>
      <c r="T12" s="1532"/>
      <c r="U12" s="1532"/>
      <c r="V12" s="1532"/>
      <c r="W12" s="1532"/>
      <c r="X12" s="1532"/>
      <c r="Y12" s="1532"/>
      <c r="Z12" s="1532"/>
      <c r="AA12" s="1532" t="s">
        <v>672</v>
      </c>
      <c r="AB12" s="1532"/>
      <c r="AC12" s="1532"/>
      <c r="AD12" s="1532"/>
      <c r="AE12" s="1532"/>
      <c r="AF12" s="1532"/>
      <c r="AG12" s="1532"/>
      <c r="AH12" s="1532"/>
      <c r="AI12" s="1532"/>
      <c r="AJ12" s="1532"/>
      <c r="AK12" s="1532"/>
      <c r="AL12" s="1532"/>
      <c r="AM12" s="1532"/>
      <c r="AN12" s="1532"/>
      <c r="AO12" s="1565"/>
    </row>
    <row r="13" spans="3:42" hidden="1">
      <c r="C13" s="395" t="str">
        <f t="shared" si="0"/>
        <v>－</v>
      </c>
      <c r="F13" s="1553"/>
      <c r="G13" s="1552"/>
      <c r="H13" s="1552"/>
      <c r="I13" s="1552"/>
      <c r="J13" s="1552"/>
      <c r="K13" s="1552"/>
      <c r="L13" s="1552"/>
      <c r="M13" s="1552"/>
      <c r="N13" s="1532"/>
      <c r="O13" s="1532"/>
      <c r="P13" s="1532"/>
      <c r="Q13" s="1532"/>
      <c r="R13" s="1532"/>
      <c r="S13" s="1532"/>
      <c r="T13" s="1532"/>
      <c r="U13" s="1532"/>
      <c r="V13" s="1532"/>
      <c r="W13" s="1532"/>
      <c r="X13" s="1532"/>
      <c r="Y13" s="1532"/>
      <c r="Z13" s="1532"/>
      <c r="AA13" s="1532"/>
      <c r="AB13" s="1532"/>
      <c r="AC13" s="1532"/>
      <c r="AD13" s="1532"/>
      <c r="AE13" s="1532"/>
      <c r="AF13" s="1532"/>
      <c r="AG13" s="1532"/>
      <c r="AH13" s="1532"/>
      <c r="AI13" s="1532"/>
      <c r="AJ13" s="1532"/>
      <c r="AK13" s="1532"/>
      <c r="AL13" s="1532"/>
      <c r="AM13" s="1532"/>
      <c r="AN13" s="1532"/>
      <c r="AO13" s="1565"/>
    </row>
    <row r="14" spans="3:42" ht="14.45" hidden="1" customHeight="1">
      <c r="C14" s="395" t="str">
        <f t="shared" si="0"/>
        <v>－</v>
      </c>
      <c r="F14" s="1522" t="s">
        <v>673</v>
      </c>
      <c r="G14" s="1514"/>
      <c r="H14" s="1514"/>
      <c r="I14" s="1514"/>
      <c r="J14" s="1514"/>
      <c r="K14" s="1514"/>
      <c r="L14" s="1514"/>
      <c r="M14" s="1514"/>
      <c r="N14" s="1515" t="s">
        <v>1113</v>
      </c>
      <c r="O14" s="1515"/>
      <c r="P14" s="1515"/>
      <c r="Q14" s="1515"/>
      <c r="R14" s="1515"/>
      <c r="S14" s="1515"/>
      <c r="T14" s="1515"/>
      <c r="U14" s="1515"/>
      <c r="V14" s="1515"/>
      <c r="W14" s="1515"/>
      <c r="X14" s="1515"/>
      <c r="Y14" s="1515"/>
      <c r="Z14" s="1515"/>
      <c r="AA14" s="1523" t="s">
        <v>1059</v>
      </c>
      <c r="AB14" s="1536"/>
      <c r="AC14" s="1537"/>
      <c r="AD14" s="1537"/>
      <c r="AE14" s="1537"/>
      <c r="AF14" s="1537"/>
      <c r="AG14" s="1537"/>
      <c r="AH14" s="1537"/>
      <c r="AI14" s="1537"/>
      <c r="AJ14" s="1537"/>
      <c r="AK14" s="1537"/>
      <c r="AL14" s="1537"/>
      <c r="AM14" s="1537"/>
      <c r="AN14" s="1537"/>
      <c r="AO14" s="1538"/>
    </row>
    <row r="15" spans="3:42" ht="14.45" hidden="1" customHeight="1">
      <c r="C15" s="395" t="str">
        <f t="shared" si="0"/>
        <v>－</v>
      </c>
      <c r="F15" s="1522"/>
      <c r="G15" s="1514"/>
      <c r="H15" s="1514"/>
      <c r="I15" s="1514"/>
      <c r="J15" s="1514"/>
      <c r="K15" s="1514"/>
      <c r="L15" s="1514"/>
      <c r="M15" s="1514"/>
      <c r="N15" s="1515"/>
      <c r="O15" s="1515"/>
      <c r="P15" s="1515"/>
      <c r="Q15" s="1515"/>
      <c r="R15" s="1515"/>
      <c r="S15" s="1515"/>
      <c r="T15" s="1515"/>
      <c r="U15" s="1515"/>
      <c r="V15" s="1515"/>
      <c r="W15" s="1515"/>
      <c r="X15" s="1515"/>
      <c r="Y15" s="1515"/>
      <c r="Z15" s="1515"/>
      <c r="AA15" s="1524"/>
      <c r="AB15" s="1539"/>
      <c r="AC15" s="1540"/>
      <c r="AD15" s="1540"/>
      <c r="AE15" s="1540"/>
      <c r="AF15" s="1540"/>
      <c r="AG15" s="1540"/>
      <c r="AH15" s="1540"/>
      <c r="AI15" s="1540"/>
      <c r="AJ15" s="1540"/>
      <c r="AK15" s="1540"/>
      <c r="AL15" s="1540"/>
      <c r="AM15" s="1540"/>
      <c r="AN15" s="1540"/>
      <c r="AO15" s="1541"/>
    </row>
    <row r="16" spans="3:42" ht="14.45" hidden="1" customHeight="1">
      <c r="C16" s="395" t="str">
        <f t="shared" si="0"/>
        <v>－</v>
      </c>
      <c r="F16" s="1522"/>
      <c r="G16" s="1514"/>
      <c r="H16" s="1514"/>
      <c r="I16" s="1514"/>
      <c r="J16" s="1514"/>
      <c r="K16" s="1514"/>
      <c r="L16" s="1514"/>
      <c r="M16" s="1514"/>
      <c r="N16" s="1515"/>
      <c r="O16" s="1515"/>
      <c r="P16" s="1515"/>
      <c r="Q16" s="1515"/>
      <c r="R16" s="1515"/>
      <c r="S16" s="1515"/>
      <c r="T16" s="1515"/>
      <c r="U16" s="1515"/>
      <c r="V16" s="1515"/>
      <c r="W16" s="1515"/>
      <c r="X16" s="1515"/>
      <c r="Y16" s="1515"/>
      <c r="Z16" s="1515"/>
      <c r="AA16" s="1524"/>
      <c r="AB16" s="1539"/>
      <c r="AC16" s="1540"/>
      <c r="AD16" s="1540"/>
      <c r="AE16" s="1540"/>
      <c r="AF16" s="1540"/>
      <c r="AG16" s="1540"/>
      <c r="AH16" s="1540"/>
      <c r="AI16" s="1540"/>
      <c r="AJ16" s="1540"/>
      <c r="AK16" s="1540"/>
      <c r="AL16" s="1540"/>
      <c r="AM16" s="1540"/>
      <c r="AN16" s="1540"/>
      <c r="AO16" s="1541"/>
    </row>
    <row r="17" spans="3:41" ht="15" hidden="1" customHeight="1">
      <c r="C17" s="395" t="str">
        <f t="shared" si="0"/>
        <v>－</v>
      </c>
      <c r="F17" s="1522"/>
      <c r="G17" s="1514"/>
      <c r="H17" s="1514"/>
      <c r="I17" s="1514"/>
      <c r="J17" s="1514"/>
      <c r="K17" s="1514"/>
      <c r="L17" s="1514"/>
      <c r="M17" s="1514"/>
      <c r="N17" s="1515"/>
      <c r="O17" s="1515"/>
      <c r="P17" s="1515"/>
      <c r="Q17" s="1515"/>
      <c r="R17" s="1515"/>
      <c r="S17" s="1515"/>
      <c r="T17" s="1515"/>
      <c r="U17" s="1515"/>
      <c r="V17" s="1515"/>
      <c r="W17" s="1515"/>
      <c r="X17" s="1515"/>
      <c r="Y17" s="1515"/>
      <c r="Z17" s="1515"/>
      <c r="AA17" s="1525"/>
      <c r="AB17" s="1542"/>
      <c r="AC17" s="1543"/>
      <c r="AD17" s="1543"/>
      <c r="AE17" s="1543"/>
      <c r="AF17" s="1543"/>
      <c r="AG17" s="1543"/>
      <c r="AH17" s="1543"/>
      <c r="AI17" s="1543"/>
      <c r="AJ17" s="1543"/>
      <c r="AK17" s="1543"/>
      <c r="AL17" s="1543"/>
      <c r="AM17" s="1543"/>
      <c r="AN17" s="1543"/>
      <c r="AO17" s="1544"/>
    </row>
    <row r="18" spans="3:41" ht="14.45" hidden="1" customHeight="1">
      <c r="C18" s="395" t="str">
        <f t="shared" si="0"/>
        <v>－</v>
      </c>
      <c r="F18" s="1522"/>
      <c r="G18" s="1514"/>
      <c r="H18" s="1514"/>
      <c r="I18" s="1514"/>
      <c r="J18" s="1514"/>
      <c r="K18" s="1514"/>
      <c r="L18" s="1514"/>
      <c r="M18" s="1514"/>
      <c r="N18" s="1515"/>
      <c r="O18" s="1515"/>
      <c r="P18" s="1515"/>
      <c r="Q18" s="1515"/>
      <c r="R18" s="1515"/>
      <c r="S18" s="1515"/>
      <c r="T18" s="1515"/>
      <c r="U18" s="1515"/>
      <c r="V18" s="1515"/>
      <c r="W18" s="1515"/>
      <c r="X18" s="1515"/>
      <c r="Y18" s="1515"/>
      <c r="Z18" s="1515"/>
      <c r="AA18" s="1533" t="s">
        <v>1060</v>
      </c>
      <c r="AB18" s="1536"/>
      <c r="AC18" s="1537"/>
      <c r="AD18" s="1537"/>
      <c r="AE18" s="1537"/>
      <c r="AF18" s="1537"/>
      <c r="AG18" s="1537"/>
      <c r="AH18" s="1537"/>
      <c r="AI18" s="1537"/>
      <c r="AJ18" s="1537"/>
      <c r="AK18" s="1537"/>
      <c r="AL18" s="1537"/>
      <c r="AM18" s="1537"/>
      <c r="AN18" s="1537"/>
      <c r="AO18" s="1538"/>
    </row>
    <row r="19" spans="3:41" ht="14.45" hidden="1" customHeight="1">
      <c r="C19" s="395" t="str">
        <f t="shared" si="0"/>
        <v>－</v>
      </c>
      <c r="F19" s="1522"/>
      <c r="G19" s="1514"/>
      <c r="H19" s="1514"/>
      <c r="I19" s="1514"/>
      <c r="J19" s="1514"/>
      <c r="K19" s="1514"/>
      <c r="L19" s="1514"/>
      <c r="M19" s="1514"/>
      <c r="N19" s="1515"/>
      <c r="O19" s="1515"/>
      <c r="P19" s="1515"/>
      <c r="Q19" s="1515"/>
      <c r="R19" s="1515"/>
      <c r="S19" s="1515"/>
      <c r="T19" s="1515"/>
      <c r="U19" s="1515"/>
      <c r="V19" s="1515"/>
      <c r="W19" s="1515"/>
      <c r="X19" s="1515"/>
      <c r="Y19" s="1515"/>
      <c r="Z19" s="1515"/>
      <c r="AA19" s="1534"/>
      <c r="AB19" s="1539"/>
      <c r="AC19" s="1540"/>
      <c r="AD19" s="1540"/>
      <c r="AE19" s="1540"/>
      <c r="AF19" s="1540"/>
      <c r="AG19" s="1540"/>
      <c r="AH19" s="1540"/>
      <c r="AI19" s="1540"/>
      <c r="AJ19" s="1540"/>
      <c r="AK19" s="1540"/>
      <c r="AL19" s="1540"/>
      <c r="AM19" s="1540"/>
      <c r="AN19" s="1540"/>
      <c r="AO19" s="1541"/>
    </row>
    <row r="20" spans="3:41" ht="14.45" hidden="1" customHeight="1">
      <c r="C20" s="395" t="str">
        <f t="shared" si="0"/>
        <v>－</v>
      </c>
      <c r="F20" s="1522"/>
      <c r="G20" s="1514"/>
      <c r="H20" s="1514"/>
      <c r="I20" s="1514"/>
      <c r="J20" s="1514"/>
      <c r="K20" s="1514"/>
      <c r="L20" s="1514"/>
      <c r="M20" s="1514"/>
      <c r="N20" s="1515"/>
      <c r="O20" s="1515"/>
      <c r="P20" s="1515"/>
      <c r="Q20" s="1515"/>
      <c r="R20" s="1515"/>
      <c r="S20" s="1515"/>
      <c r="T20" s="1515"/>
      <c r="U20" s="1515"/>
      <c r="V20" s="1515"/>
      <c r="W20" s="1515"/>
      <c r="X20" s="1515"/>
      <c r="Y20" s="1515"/>
      <c r="Z20" s="1515"/>
      <c r="AA20" s="1534"/>
      <c r="AB20" s="1539"/>
      <c r="AC20" s="1540"/>
      <c r="AD20" s="1540"/>
      <c r="AE20" s="1540"/>
      <c r="AF20" s="1540"/>
      <c r="AG20" s="1540"/>
      <c r="AH20" s="1540"/>
      <c r="AI20" s="1540"/>
      <c r="AJ20" s="1540"/>
      <c r="AK20" s="1540"/>
      <c r="AL20" s="1540"/>
      <c r="AM20" s="1540"/>
      <c r="AN20" s="1540"/>
      <c r="AO20" s="1541"/>
    </row>
    <row r="21" spans="3:41" ht="15" hidden="1" customHeight="1">
      <c r="C21" s="395" t="str">
        <f t="shared" si="0"/>
        <v>－</v>
      </c>
      <c r="F21" s="1522"/>
      <c r="G21" s="1514"/>
      <c r="H21" s="1514"/>
      <c r="I21" s="1514"/>
      <c r="J21" s="1514"/>
      <c r="K21" s="1514"/>
      <c r="L21" s="1514"/>
      <c r="M21" s="1514"/>
      <c r="N21" s="1515"/>
      <c r="O21" s="1515"/>
      <c r="P21" s="1515"/>
      <c r="Q21" s="1515"/>
      <c r="R21" s="1515"/>
      <c r="S21" s="1515"/>
      <c r="T21" s="1515"/>
      <c r="U21" s="1515"/>
      <c r="V21" s="1515"/>
      <c r="W21" s="1515"/>
      <c r="X21" s="1515"/>
      <c r="Y21" s="1515"/>
      <c r="Z21" s="1515"/>
      <c r="AA21" s="1535"/>
      <c r="AB21" s="1542"/>
      <c r="AC21" s="1543"/>
      <c r="AD21" s="1543"/>
      <c r="AE21" s="1543"/>
      <c r="AF21" s="1543"/>
      <c r="AG21" s="1543"/>
      <c r="AH21" s="1543"/>
      <c r="AI21" s="1543"/>
      <c r="AJ21" s="1543"/>
      <c r="AK21" s="1543"/>
      <c r="AL21" s="1543"/>
      <c r="AM21" s="1543"/>
      <c r="AN21" s="1543"/>
      <c r="AO21" s="1544"/>
    </row>
    <row r="22" spans="3:41" ht="14.45" hidden="1" customHeight="1">
      <c r="C22" s="395" t="str">
        <f t="shared" si="0"/>
        <v>－</v>
      </c>
      <c r="F22" s="1522" t="s">
        <v>674</v>
      </c>
      <c r="G22" s="1514"/>
      <c r="H22" s="1514"/>
      <c r="I22" s="1514"/>
      <c r="J22" s="1514"/>
      <c r="K22" s="1514"/>
      <c r="L22" s="1514"/>
      <c r="M22" s="1514"/>
      <c r="N22" s="1515"/>
      <c r="O22" s="1515"/>
      <c r="P22" s="1515"/>
      <c r="Q22" s="1515"/>
      <c r="R22" s="1515"/>
      <c r="S22" s="1515"/>
      <c r="T22" s="1515"/>
      <c r="U22" s="1515"/>
      <c r="V22" s="1515"/>
      <c r="W22" s="1515"/>
      <c r="X22" s="1515"/>
      <c r="Y22" s="1515"/>
      <c r="Z22" s="1515"/>
      <c r="AA22" s="1523" t="s">
        <v>1059</v>
      </c>
      <c r="AB22" s="1536"/>
      <c r="AC22" s="1537"/>
      <c r="AD22" s="1537"/>
      <c r="AE22" s="1537"/>
      <c r="AF22" s="1537"/>
      <c r="AG22" s="1537"/>
      <c r="AH22" s="1537"/>
      <c r="AI22" s="1537"/>
      <c r="AJ22" s="1537"/>
      <c r="AK22" s="1537"/>
      <c r="AL22" s="1537"/>
      <c r="AM22" s="1537"/>
      <c r="AN22" s="1537"/>
      <c r="AO22" s="1538"/>
    </row>
    <row r="23" spans="3:41" ht="14.45" hidden="1" customHeight="1">
      <c r="C23" s="395" t="str">
        <f t="shared" si="0"/>
        <v>－</v>
      </c>
      <c r="F23" s="1522"/>
      <c r="G23" s="1514"/>
      <c r="H23" s="1514"/>
      <c r="I23" s="1514"/>
      <c r="J23" s="1514"/>
      <c r="K23" s="1514"/>
      <c r="L23" s="1514"/>
      <c r="M23" s="1514"/>
      <c r="N23" s="1515"/>
      <c r="O23" s="1515"/>
      <c r="P23" s="1515"/>
      <c r="Q23" s="1515"/>
      <c r="R23" s="1515"/>
      <c r="S23" s="1515"/>
      <c r="T23" s="1515"/>
      <c r="U23" s="1515"/>
      <c r="V23" s="1515"/>
      <c r="W23" s="1515"/>
      <c r="X23" s="1515"/>
      <c r="Y23" s="1515"/>
      <c r="Z23" s="1515"/>
      <c r="AA23" s="1524"/>
      <c r="AB23" s="1539"/>
      <c r="AC23" s="1540"/>
      <c r="AD23" s="1540"/>
      <c r="AE23" s="1540"/>
      <c r="AF23" s="1540"/>
      <c r="AG23" s="1540"/>
      <c r="AH23" s="1540"/>
      <c r="AI23" s="1540"/>
      <c r="AJ23" s="1540"/>
      <c r="AK23" s="1540"/>
      <c r="AL23" s="1540"/>
      <c r="AM23" s="1540"/>
      <c r="AN23" s="1540"/>
      <c r="AO23" s="1541"/>
    </row>
    <row r="24" spans="3:41" ht="14.45" hidden="1" customHeight="1">
      <c r="C24" s="395" t="str">
        <f t="shared" si="0"/>
        <v>－</v>
      </c>
      <c r="F24" s="1522"/>
      <c r="G24" s="1514"/>
      <c r="H24" s="1514"/>
      <c r="I24" s="1514"/>
      <c r="J24" s="1514"/>
      <c r="K24" s="1514"/>
      <c r="L24" s="1514"/>
      <c r="M24" s="1514"/>
      <c r="N24" s="1515"/>
      <c r="O24" s="1515"/>
      <c r="P24" s="1515"/>
      <c r="Q24" s="1515"/>
      <c r="R24" s="1515"/>
      <c r="S24" s="1515"/>
      <c r="T24" s="1515"/>
      <c r="U24" s="1515"/>
      <c r="V24" s="1515"/>
      <c r="W24" s="1515"/>
      <c r="X24" s="1515"/>
      <c r="Y24" s="1515"/>
      <c r="Z24" s="1515"/>
      <c r="AA24" s="1524"/>
      <c r="AB24" s="1539"/>
      <c r="AC24" s="1540"/>
      <c r="AD24" s="1540"/>
      <c r="AE24" s="1540"/>
      <c r="AF24" s="1540"/>
      <c r="AG24" s="1540"/>
      <c r="AH24" s="1540"/>
      <c r="AI24" s="1540"/>
      <c r="AJ24" s="1540"/>
      <c r="AK24" s="1540"/>
      <c r="AL24" s="1540"/>
      <c r="AM24" s="1540"/>
      <c r="AN24" s="1540"/>
      <c r="AO24" s="1541"/>
    </row>
    <row r="25" spans="3:41" ht="15" hidden="1" customHeight="1">
      <c r="C25" s="395" t="str">
        <f t="shared" si="0"/>
        <v>－</v>
      </c>
      <c r="F25" s="1522"/>
      <c r="G25" s="1514"/>
      <c r="H25" s="1514"/>
      <c r="I25" s="1514"/>
      <c r="J25" s="1514"/>
      <c r="K25" s="1514"/>
      <c r="L25" s="1514"/>
      <c r="M25" s="1514"/>
      <c r="N25" s="1515"/>
      <c r="O25" s="1515"/>
      <c r="P25" s="1515"/>
      <c r="Q25" s="1515"/>
      <c r="R25" s="1515"/>
      <c r="S25" s="1515"/>
      <c r="T25" s="1515"/>
      <c r="U25" s="1515"/>
      <c r="V25" s="1515"/>
      <c r="W25" s="1515"/>
      <c r="X25" s="1515"/>
      <c r="Y25" s="1515"/>
      <c r="Z25" s="1515"/>
      <c r="AA25" s="1525"/>
      <c r="AB25" s="1542"/>
      <c r="AC25" s="1543"/>
      <c r="AD25" s="1543"/>
      <c r="AE25" s="1543"/>
      <c r="AF25" s="1543"/>
      <c r="AG25" s="1543"/>
      <c r="AH25" s="1543"/>
      <c r="AI25" s="1543"/>
      <c r="AJ25" s="1543"/>
      <c r="AK25" s="1543"/>
      <c r="AL25" s="1543"/>
      <c r="AM25" s="1543"/>
      <c r="AN25" s="1543"/>
      <c r="AO25" s="1544"/>
    </row>
    <row r="26" spans="3:41" ht="14.45" hidden="1" customHeight="1">
      <c r="C26" s="395" t="str">
        <f t="shared" si="0"/>
        <v>－</v>
      </c>
      <c r="F26" s="1522"/>
      <c r="G26" s="1514"/>
      <c r="H26" s="1514"/>
      <c r="I26" s="1514"/>
      <c r="J26" s="1514"/>
      <c r="K26" s="1514"/>
      <c r="L26" s="1514"/>
      <c r="M26" s="1514"/>
      <c r="N26" s="1515"/>
      <c r="O26" s="1515"/>
      <c r="P26" s="1515"/>
      <c r="Q26" s="1515"/>
      <c r="R26" s="1515"/>
      <c r="S26" s="1515"/>
      <c r="T26" s="1515"/>
      <c r="U26" s="1515"/>
      <c r="V26" s="1515"/>
      <c r="W26" s="1515"/>
      <c r="X26" s="1515"/>
      <c r="Y26" s="1515"/>
      <c r="Z26" s="1515"/>
      <c r="AA26" s="1533" t="s">
        <v>1060</v>
      </c>
      <c r="AB26" s="1536"/>
      <c r="AC26" s="1537"/>
      <c r="AD26" s="1537"/>
      <c r="AE26" s="1537"/>
      <c r="AF26" s="1537"/>
      <c r="AG26" s="1537"/>
      <c r="AH26" s="1537"/>
      <c r="AI26" s="1537"/>
      <c r="AJ26" s="1537"/>
      <c r="AK26" s="1537"/>
      <c r="AL26" s="1537"/>
      <c r="AM26" s="1537"/>
      <c r="AN26" s="1537"/>
      <c r="AO26" s="1538"/>
    </row>
    <row r="27" spans="3:41" ht="14.45" hidden="1" customHeight="1">
      <c r="C27" s="395" t="str">
        <f t="shared" si="0"/>
        <v>－</v>
      </c>
      <c r="F27" s="1522"/>
      <c r="G27" s="1514"/>
      <c r="H27" s="1514"/>
      <c r="I27" s="1514"/>
      <c r="J27" s="1514"/>
      <c r="K27" s="1514"/>
      <c r="L27" s="1514"/>
      <c r="M27" s="1514"/>
      <c r="N27" s="1515"/>
      <c r="O27" s="1515"/>
      <c r="P27" s="1515"/>
      <c r="Q27" s="1515"/>
      <c r="R27" s="1515"/>
      <c r="S27" s="1515"/>
      <c r="T27" s="1515"/>
      <c r="U27" s="1515"/>
      <c r="V27" s="1515"/>
      <c r="W27" s="1515"/>
      <c r="X27" s="1515"/>
      <c r="Y27" s="1515"/>
      <c r="Z27" s="1515"/>
      <c r="AA27" s="1534"/>
      <c r="AB27" s="1539"/>
      <c r="AC27" s="1540"/>
      <c r="AD27" s="1540"/>
      <c r="AE27" s="1540"/>
      <c r="AF27" s="1540"/>
      <c r="AG27" s="1540"/>
      <c r="AH27" s="1540"/>
      <c r="AI27" s="1540"/>
      <c r="AJ27" s="1540"/>
      <c r="AK27" s="1540"/>
      <c r="AL27" s="1540"/>
      <c r="AM27" s="1540"/>
      <c r="AN27" s="1540"/>
      <c r="AO27" s="1541"/>
    </row>
    <row r="28" spans="3:41" ht="14.45" hidden="1" customHeight="1">
      <c r="C28" s="395" t="str">
        <f t="shared" si="0"/>
        <v>－</v>
      </c>
      <c r="F28" s="1522"/>
      <c r="G28" s="1514"/>
      <c r="H28" s="1514"/>
      <c r="I28" s="1514"/>
      <c r="J28" s="1514"/>
      <c r="K28" s="1514"/>
      <c r="L28" s="1514"/>
      <c r="M28" s="1514"/>
      <c r="N28" s="1515"/>
      <c r="O28" s="1515"/>
      <c r="P28" s="1515"/>
      <c r="Q28" s="1515"/>
      <c r="R28" s="1515"/>
      <c r="S28" s="1515"/>
      <c r="T28" s="1515"/>
      <c r="U28" s="1515"/>
      <c r="V28" s="1515"/>
      <c r="W28" s="1515"/>
      <c r="X28" s="1515"/>
      <c r="Y28" s="1515"/>
      <c r="Z28" s="1515"/>
      <c r="AA28" s="1534"/>
      <c r="AB28" s="1539"/>
      <c r="AC28" s="1540"/>
      <c r="AD28" s="1540"/>
      <c r="AE28" s="1540"/>
      <c r="AF28" s="1540"/>
      <c r="AG28" s="1540"/>
      <c r="AH28" s="1540"/>
      <c r="AI28" s="1540"/>
      <c r="AJ28" s="1540"/>
      <c r="AK28" s="1540"/>
      <c r="AL28" s="1540"/>
      <c r="AM28" s="1540"/>
      <c r="AN28" s="1540"/>
      <c r="AO28" s="1541"/>
    </row>
    <row r="29" spans="3:41" ht="15" hidden="1" customHeight="1">
      <c r="C29" s="395" t="str">
        <f t="shared" si="0"/>
        <v>－</v>
      </c>
      <c r="F29" s="1522"/>
      <c r="G29" s="1514"/>
      <c r="H29" s="1514"/>
      <c r="I29" s="1514"/>
      <c r="J29" s="1514"/>
      <c r="K29" s="1514"/>
      <c r="L29" s="1514"/>
      <c r="M29" s="1514"/>
      <c r="N29" s="1515"/>
      <c r="O29" s="1515"/>
      <c r="P29" s="1515"/>
      <c r="Q29" s="1515"/>
      <c r="R29" s="1515"/>
      <c r="S29" s="1515"/>
      <c r="T29" s="1515"/>
      <c r="U29" s="1515"/>
      <c r="V29" s="1515"/>
      <c r="W29" s="1515"/>
      <c r="X29" s="1515"/>
      <c r="Y29" s="1515"/>
      <c r="Z29" s="1515"/>
      <c r="AA29" s="1535"/>
      <c r="AB29" s="1542"/>
      <c r="AC29" s="1543"/>
      <c r="AD29" s="1543"/>
      <c r="AE29" s="1543"/>
      <c r="AF29" s="1543"/>
      <c r="AG29" s="1543"/>
      <c r="AH29" s="1543"/>
      <c r="AI29" s="1543"/>
      <c r="AJ29" s="1543"/>
      <c r="AK29" s="1543"/>
      <c r="AL29" s="1543"/>
      <c r="AM29" s="1543"/>
      <c r="AN29" s="1543"/>
      <c r="AO29" s="1544"/>
    </row>
    <row r="30" spans="3:41" ht="14.45" hidden="1" customHeight="1">
      <c r="C30" s="395" t="str">
        <f t="shared" si="0"/>
        <v>－</v>
      </c>
      <c r="F30" s="1522" t="s">
        <v>675</v>
      </c>
      <c r="G30" s="1514"/>
      <c r="H30" s="1514"/>
      <c r="I30" s="1514"/>
      <c r="J30" s="1514"/>
      <c r="K30" s="1514"/>
      <c r="L30" s="1514"/>
      <c r="M30" s="1514"/>
      <c r="N30" s="1515"/>
      <c r="O30" s="1515"/>
      <c r="P30" s="1515"/>
      <c r="Q30" s="1515"/>
      <c r="R30" s="1515"/>
      <c r="S30" s="1515"/>
      <c r="T30" s="1515"/>
      <c r="U30" s="1515"/>
      <c r="V30" s="1515"/>
      <c r="W30" s="1515"/>
      <c r="X30" s="1515"/>
      <c r="Y30" s="1515"/>
      <c r="Z30" s="1515"/>
      <c r="AA30" s="1523" t="s">
        <v>1059</v>
      </c>
      <c r="AB30" s="1536"/>
      <c r="AC30" s="1537"/>
      <c r="AD30" s="1537"/>
      <c r="AE30" s="1537"/>
      <c r="AF30" s="1537"/>
      <c r="AG30" s="1537"/>
      <c r="AH30" s="1537"/>
      <c r="AI30" s="1537"/>
      <c r="AJ30" s="1537"/>
      <c r="AK30" s="1537"/>
      <c r="AL30" s="1537"/>
      <c r="AM30" s="1537"/>
      <c r="AN30" s="1537"/>
      <c r="AO30" s="1538"/>
    </row>
    <row r="31" spans="3:41" ht="14.45" hidden="1" customHeight="1">
      <c r="C31" s="395" t="str">
        <f t="shared" si="0"/>
        <v>－</v>
      </c>
      <c r="F31" s="1522"/>
      <c r="G31" s="1514"/>
      <c r="H31" s="1514"/>
      <c r="I31" s="1514"/>
      <c r="J31" s="1514"/>
      <c r="K31" s="1514"/>
      <c r="L31" s="1514"/>
      <c r="M31" s="1514"/>
      <c r="N31" s="1515"/>
      <c r="O31" s="1515"/>
      <c r="P31" s="1515"/>
      <c r="Q31" s="1515"/>
      <c r="R31" s="1515"/>
      <c r="S31" s="1515"/>
      <c r="T31" s="1515"/>
      <c r="U31" s="1515"/>
      <c r="V31" s="1515"/>
      <c r="W31" s="1515"/>
      <c r="X31" s="1515"/>
      <c r="Y31" s="1515"/>
      <c r="Z31" s="1515"/>
      <c r="AA31" s="1524"/>
      <c r="AB31" s="1539"/>
      <c r="AC31" s="1540"/>
      <c r="AD31" s="1540"/>
      <c r="AE31" s="1540"/>
      <c r="AF31" s="1540"/>
      <c r="AG31" s="1540"/>
      <c r="AH31" s="1540"/>
      <c r="AI31" s="1540"/>
      <c r="AJ31" s="1540"/>
      <c r="AK31" s="1540"/>
      <c r="AL31" s="1540"/>
      <c r="AM31" s="1540"/>
      <c r="AN31" s="1540"/>
      <c r="AO31" s="1541"/>
    </row>
    <row r="32" spans="3:41" ht="14.45" hidden="1" customHeight="1">
      <c r="C32" s="395" t="str">
        <f t="shared" si="0"/>
        <v>－</v>
      </c>
      <c r="F32" s="1522"/>
      <c r="G32" s="1514"/>
      <c r="H32" s="1514"/>
      <c r="I32" s="1514"/>
      <c r="J32" s="1514"/>
      <c r="K32" s="1514"/>
      <c r="L32" s="1514"/>
      <c r="M32" s="1514"/>
      <c r="N32" s="1515"/>
      <c r="O32" s="1515"/>
      <c r="P32" s="1515"/>
      <c r="Q32" s="1515"/>
      <c r="R32" s="1515"/>
      <c r="S32" s="1515"/>
      <c r="T32" s="1515"/>
      <c r="U32" s="1515"/>
      <c r="V32" s="1515"/>
      <c r="W32" s="1515"/>
      <c r="X32" s="1515"/>
      <c r="Y32" s="1515"/>
      <c r="Z32" s="1515"/>
      <c r="AA32" s="1524"/>
      <c r="AB32" s="1539"/>
      <c r="AC32" s="1540"/>
      <c r="AD32" s="1540"/>
      <c r="AE32" s="1540"/>
      <c r="AF32" s="1540"/>
      <c r="AG32" s="1540"/>
      <c r="AH32" s="1540"/>
      <c r="AI32" s="1540"/>
      <c r="AJ32" s="1540"/>
      <c r="AK32" s="1540"/>
      <c r="AL32" s="1540"/>
      <c r="AM32" s="1540"/>
      <c r="AN32" s="1540"/>
      <c r="AO32" s="1541"/>
    </row>
    <row r="33" spans="3:41" ht="15" hidden="1" customHeight="1">
      <c r="C33" s="395" t="str">
        <f t="shared" si="0"/>
        <v>－</v>
      </c>
      <c r="F33" s="1522"/>
      <c r="G33" s="1514"/>
      <c r="H33" s="1514"/>
      <c r="I33" s="1514"/>
      <c r="J33" s="1514"/>
      <c r="K33" s="1514"/>
      <c r="L33" s="1514"/>
      <c r="M33" s="1514"/>
      <c r="N33" s="1515"/>
      <c r="O33" s="1515"/>
      <c r="P33" s="1515"/>
      <c r="Q33" s="1515"/>
      <c r="R33" s="1515"/>
      <c r="S33" s="1515"/>
      <c r="T33" s="1515"/>
      <c r="U33" s="1515"/>
      <c r="V33" s="1515"/>
      <c r="W33" s="1515"/>
      <c r="X33" s="1515"/>
      <c r="Y33" s="1515"/>
      <c r="Z33" s="1515"/>
      <c r="AA33" s="1525"/>
      <c r="AB33" s="1542"/>
      <c r="AC33" s="1543"/>
      <c r="AD33" s="1543"/>
      <c r="AE33" s="1543"/>
      <c r="AF33" s="1543"/>
      <c r="AG33" s="1543"/>
      <c r="AH33" s="1543"/>
      <c r="AI33" s="1543"/>
      <c r="AJ33" s="1543"/>
      <c r="AK33" s="1543"/>
      <c r="AL33" s="1543"/>
      <c r="AM33" s="1543"/>
      <c r="AN33" s="1543"/>
      <c r="AO33" s="1544"/>
    </row>
    <row r="34" spans="3:41" ht="14.45" hidden="1" customHeight="1">
      <c r="C34" s="395" t="str">
        <f t="shared" si="0"/>
        <v>－</v>
      </c>
      <c r="F34" s="1522"/>
      <c r="G34" s="1514"/>
      <c r="H34" s="1514"/>
      <c r="I34" s="1514"/>
      <c r="J34" s="1514"/>
      <c r="K34" s="1514"/>
      <c r="L34" s="1514"/>
      <c r="M34" s="1514"/>
      <c r="N34" s="1515"/>
      <c r="O34" s="1515"/>
      <c r="P34" s="1515"/>
      <c r="Q34" s="1515"/>
      <c r="R34" s="1515"/>
      <c r="S34" s="1515"/>
      <c r="T34" s="1515"/>
      <c r="U34" s="1515"/>
      <c r="V34" s="1515"/>
      <c r="W34" s="1515"/>
      <c r="X34" s="1515"/>
      <c r="Y34" s="1515"/>
      <c r="Z34" s="1515"/>
      <c r="AA34" s="1533" t="s">
        <v>1060</v>
      </c>
      <c r="AB34" s="1536"/>
      <c r="AC34" s="1537"/>
      <c r="AD34" s="1537"/>
      <c r="AE34" s="1537"/>
      <c r="AF34" s="1537"/>
      <c r="AG34" s="1537"/>
      <c r="AH34" s="1537"/>
      <c r="AI34" s="1537"/>
      <c r="AJ34" s="1537"/>
      <c r="AK34" s="1537"/>
      <c r="AL34" s="1537"/>
      <c r="AM34" s="1537"/>
      <c r="AN34" s="1537"/>
      <c r="AO34" s="1538"/>
    </row>
    <row r="35" spans="3:41" ht="14.45" hidden="1" customHeight="1">
      <c r="C35" s="395" t="str">
        <f t="shared" si="0"/>
        <v>－</v>
      </c>
      <c r="F35" s="1522"/>
      <c r="G35" s="1514"/>
      <c r="H35" s="1514"/>
      <c r="I35" s="1514"/>
      <c r="J35" s="1514"/>
      <c r="K35" s="1514"/>
      <c r="L35" s="1514"/>
      <c r="M35" s="1514"/>
      <c r="N35" s="1515"/>
      <c r="O35" s="1515"/>
      <c r="P35" s="1515"/>
      <c r="Q35" s="1515"/>
      <c r="R35" s="1515"/>
      <c r="S35" s="1515"/>
      <c r="T35" s="1515"/>
      <c r="U35" s="1515"/>
      <c r="V35" s="1515"/>
      <c r="W35" s="1515"/>
      <c r="X35" s="1515"/>
      <c r="Y35" s="1515"/>
      <c r="Z35" s="1515"/>
      <c r="AA35" s="1534"/>
      <c r="AB35" s="1539"/>
      <c r="AC35" s="1540"/>
      <c r="AD35" s="1540"/>
      <c r="AE35" s="1540"/>
      <c r="AF35" s="1540"/>
      <c r="AG35" s="1540"/>
      <c r="AH35" s="1540"/>
      <c r="AI35" s="1540"/>
      <c r="AJ35" s="1540"/>
      <c r="AK35" s="1540"/>
      <c r="AL35" s="1540"/>
      <c r="AM35" s="1540"/>
      <c r="AN35" s="1540"/>
      <c r="AO35" s="1541"/>
    </row>
    <row r="36" spans="3:41" ht="14.45" hidden="1" customHeight="1">
      <c r="C36" s="395" t="str">
        <f t="shared" si="0"/>
        <v>－</v>
      </c>
      <c r="F36" s="1522"/>
      <c r="G36" s="1514"/>
      <c r="H36" s="1514"/>
      <c r="I36" s="1514"/>
      <c r="J36" s="1514"/>
      <c r="K36" s="1514"/>
      <c r="L36" s="1514"/>
      <c r="M36" s="1514"/>
      <c r="N36" s="1515"/>
      <c r="O36" s="1515"/>
      <c r="P36" s="1515"/>
      <c r="Q36" s="1515"/>
      <c r="R36" s="1515"/>
      <c r="S36" s="1515"/>
      <c r="T36" s="1515"/>
      <c r="U36" s="1515"/>
      <c r="V36" s="1515"/>
      <c r="W36" s="1515"/>
      <c r="X36" s="1515"/>
      <c r="Y36" s="1515"/>
      <c r="Z36" s="1515"/>
      <c r="AA36" s="1534"/>
      <c r="AB36" s="1539"/>
      <c r="AC36" s="1540"/>
      <c r="AD36" s="1540"/>
      <c r="AE36" s="1540"/>
      <c r="AF36" s="1540"/>
      <c r="AG36" s="1540"/>
      <c r="AH36" s="1540"/>
      <c r="AI36" s="1540"/>
      <c r="AJ36" s="1540"/>
      <c r="AK36" s="1540"/>
      <c r="AL36" s="1540"/>
      <c r="AM36" s="1540"/>
      <c r="AN36" s="1540"/>
      <c r="AO36" s="1541"/>
    </row>
    <row r="37" spans="3:41" ht="15" hidden="1" customHeight="1">
      <c r="C37" s="395" t="str">
        <f t="shared" si="0"/>
        <v>－</v>
      </c>
      <c r="F37" s="1522"/>
      <c r="G37" s="1514"/>
      <c r="H37" s="1514"/>
      <c r="I37" s="1514"/>
      <c r="J37" s="1514"/>
      <c r="K37" s="1514"/>
      <c r="L37" s="1514"/>
      <c r="M37" s="1514"/>
      <c r="N37" s="1515"/>
      <c r="O37" s="1515"/>
      <c r="P37" s="1515"/>
      <c r="Q37" s="1515"/>
      <c r="R37" s="1515"/>
      <c r="S37" s="1515"/>
      <c r="T37" s="1515"/>
      <c r="U37" s="1515"/>
      <c r="V37" s="1515"/>
      <c r="W37" s="1515"/>
      <c r="X37" s="1515"/>
      <c r="Y37" s="1515"/>
      <c r="Z37" s="1515"/>
      <c r="AA37" s="1535"/>
      <c r="AB37" s="1542"/>
      <c r="AC37" s="1543"/>
      <c r="AD37" s="1543"/>
      <c r="AE37" s="1543"/>
      <c r="AF37" s="1543"/>
      <c r="AG37" s="1543"/>
      <c r="AH37" s="1543"/>
      <c r="AI37" s="1543"/>
      <c r="AJ37" s="1543"/>
      <c r="AK37" s="1543"/>
      <c r="AL37" s="1543"/>
      <c r="AM37" s="1543"/>
      <c r="AN37" s="1543"/>
      <c r="AO37" s="1544"/>
    </row>
    <row r="38" spans="3:41" ht="14.45" hidden="1" customHeight="1">
      <c r="C38" s="395" t="str">
        <f t="shared" si="0"/>
        <v>－</v>
      </c>
      <c r="F38" s="1522" t="s">
        <v>676</v>
      </c>
      <c r="G38" s="1514"/>
      <c r="H38" s="1514"/>
      <c r="I38" s="1514"/>
      <c r="J38" s="1514"/>
      <c r="K38" s="1514"/>
      <c r="L38" s="1514"/>
      <c r="M38" s="1514"/>
      <c r="N38" s="1515"/>
      <c r="O38" s="1515"/>
      <c r="P38" s="1515"/>
      <c r="Q38" s="1515"/>
      <c r="R38" s="1515"/>
      <c r="S38" s="1515"/>
      <c r="T38" s="1515"/>
      <c r="U38" s="1515"/>
      <c r="V38" s="1515"/>
      <c r="W38" s="1515"/>
      <c r="X38" s="1515"/>
      <c r="Y38" s="1515"/>
      <c r="Z38" s="1515"/>
      <c r="AA38" s="1523" t="s">
        <v>1059</v>
      </c>
      <c r="AB38" s="1536"/>
      <c r="AC38" s="1537"/>
      <c r="AD38" s="1537"/>
      <c r="AE38" s="1537"/>
      <c r="AF38" s="1537"/>
      <c r="AG38" s="1537"/>
      <c r="AH38" s="1537"/>
      <c r="AI38" s="1537"/>
      <c r="AJ38" s="1537"/>
      <c r="AK38" s="1537"/>
      <c r="AL38" s="1537"/>
      <c r="AM38" s="1537"/>
      <c r="AN38" s="1537"/>
      <c r="AO38" s="1538"/>
    </row>
    <row r="39" spans="3:41" ht="14.45" hidden="1" customHeight="1">
      <c r="C39" s="395" t="str">
        <f t="shared" si="0"/>
        <v>－</v>
      </c>
      <c r="F39" s="1522"/>
      <c r="G39" s="1514"/>
      <c r="H39" s="1514"/>
      <c r="I39" s="1514"/>
      <c r="J39" s="1514"/>
      <c r="K39" s="1514"/>
      <c r="L39" s="1514"/>
      <c r="M39" s="1514"/>
      <c r="N39" s="1515"/>
      <c r="O39" s="1515"/>
      <c r="P39" s="1515"/>
      <c r="Q39" s="1515"/>
      <c r="R39" s="1515"/>
      <c r="S39" s="1515"/>
      <c r="T39" s="1515"/>
      <c r="U39" s="1515"/>
      <c r="V39" s="1515"/>
      <c r="W39" s="1515"/>
      <c r="X39" s="1515"/>
      <c r="Y39" s="1515"/>
      <c r="Z39" s="1515"/>
      <c r="AA39" s="1524"/>
      <c r="AB39" s="1539"/>
      <c r="AC39" s="1540"/>
      <c r="AD39" s="1540"/>
      <c r="AE39" s="1540"/>
      <c r="AF39" s="1540"/>
      <c r="AG39" s="1540"/>
      <c r="AH39" s="1540"/>
      <c r="AI39" s="1540"/>
      <c r="AJ39" s="1540"/>
      <c r="AK39" s="1540"/>
      <c r="AL39" s="1540"/>
      <c r="AM39" s="1540"/>
      <c r="AN39" s="1540"/>
      <c r="AO39" s="1541"/>
    </row>
    <row r="40" spans="3:41" ht="14.45" hidden="1" customHeight="1">
      <c r="C40" s="395" t="str">
        <f t="shared" si="0"/>
        <v>－</v>
      </c>
      <c r="F40" s="1522"/>
      <c r="G40" s="1514"/>
      <c r="H40" s="1514"/>
      <c r="I40" s="1514"/>
      <c r="J40" s="1514"/>
      <c r="K40" s="1514"/>
      <c r="L40" s="1514"/>
      <c r="M40" s="1514"/>
      <c r="N40" s="1515"/>
      <c r="O40" s="1515"/>
      <c r="P40" s="1515"/>
      <c r="Q40" s="1515"/>
      <c r="R40" s="1515"/>
      <c r="S40" s="1515"/>
      <c r="T40" s="1515"/>
      <c r="U40" s="1515"/>
      <c r="V40" s="1515"/>
      <c r="W40" s="1515"/>
      <c r="X40" s="1515"/>
      <c r="Y40" s="1515"/>
      <c r="Z40" s="1515"/>
      <c r="AA40" s="1524"/>
      <c r="AB40" s="1539"/>
      <c r="AC40" s="1540"/>
      <c r="AD40" s="1540"/>
      <c r="AE40" s="1540"/>
      <c r="AF40" s="1540"/>
      <c r="AG40" s="1540"/>
      <c r="AH40" s="1540"/>
      <c r="AI40" s="1540"/>
      <c r="AJ40" s="1540"/>
      <c r="AK40" s="1540"/>
      <c r="AL40" s="1540"/>
      <c r="AM40" s="1540"/>
      <c r="AN40" s="1540"/>
      <c r="AO40" s="1541"/>
    </row>
    <row r="41" spans="3:41" ht="15" hidden="1" customHeight="1">
      <c r="C41" s="395" t="str">
        <f t="shared" si="0"/>
        <v>－</v>
      </c>
      <c r="F41" s="1522"/>
      <c r="G41" s="1514"/>
      <c r="H41" s="1514"/>
      <c r="I41" s="1514"/>
      <c r="J41" s="1514"/>
      <c r="K41" s="1514"/>
      <c r="L41" s="1514"/>
      <c r="M41" s="1514"/>
      <c r="N41" s="1515"/>
      <c r="O41" s="1515"/>
      <c r="P41" s="1515"/>
      <c r="Q41" s="1515"/>
      <c r="R41" s="1515"/>
      <c r="S41" s="1515"/>
      <c r="T41" s="1515"/>
      <c r="U41" s="1515"/>
      <c r="V41" s="1515"/>
      <c r="W41" s="1515"/>
      <c r="X41" s="1515"/>
      <c r="Y41" s="1515"/>
      <c r="Z41" s="1515"/>
      <c r="AA41" s="1525"/>
      <c r="AB41" s="1542"/>
      <c r="AC41" s="1543"/>
      <c r="AD41" s="1543"/>
      <c r="AE41" s="1543"/>
      <c r="AF41" s="1543"/>
      <c r="AG41" s="1543"/>
      <c r="AH41" s="1543"/>
      <c r="AI41" s="1543"/>
      <c r="AJ41" s="1543"/>
      <c r="AK41" s="1543"/>
      <c r="AL41" s="1543"/>
      <c r="AM41" s="1543"/>
      <c r="AN41" s="1543"/>
      <c r="AO41" s="1544"/>
    </row>
    <row r="42" spans="3:41" ht="14.45" hidden="1" customHeight="1">
      <c r="C42" s="395" t="str">
        <f t="shared" si="0"/>
        <v>－</v>
      </c>
      <c r="F42" s="1522"/>
      <c r="G42" s="1514"/>
      <c r="H42" s="1514"/>
      <c r="I42" s="1514"/>
      <c r="J42" s="1514"/>
      <c r="K42" s="1514"/>
      <c r="L42" s="1514"/>
      <c r="M42" s="1514"/>
      <c r="N42" s="1515"/>
      <c r="O42" s="1515"/>
      <c r="P42" s="1515"/>
      <c r="Q42" s="1515"/>
      <c r="R42" s="1515"/>
      <c r="S42" s="1515"/>
      <c r="T42" s="1515"/>
      <c r="U42" s="1515"/>
      <c r="V42" s="1515"/>
      <c r="W42" s="1515"/>
      <c r="X42" s="1515"/>
      <c r="Y42" s="1515"/>
      <c r="Z42" s="1515"/>
      <c r="AA42" s="1533" t="s">
        <v>1060</v>
      </c>
      <c r="AB42" s="1536"/>
      <c r="AC42" s="1537"/>
      <c r="AD42" s="1537"/>
      <c r="AE42" s="1537"/>
      <c r="AF42" s="1537"/>
      <c r="AG42" s="1537"/>
      <c r="AH42" s="1537"/>
      <c r="AI42" s="1537"/>
      <c r="AJ42" s="1537"/>
      <c r="AK42" s="1537"/>
      <c r="AL42" s="1537"/>
      <c r="AM42" s="1537"/>
      <c r="AN42" s="1537"/>
      <c r="AO42" s="1538"/>
    </row>
    <row r="43" spans="3:41" ht="14.45" hidden="1" customHeight="1">
      <c r="C43" s="395" t="str">
        <f t="shared" si="0"/>
        <v>－</v>
      </c>
      <c r="F43" s="1522"/>
      <c r="G43" s="1514"/>
      <c r="H43" s="1514"/>
      <c r="I43" s="1514"/>
      <c r="J43" s="1514"/>
      <c r="K43" s="1514"/>
      <c r="L43" s="1514"/>
      <c r="M43" s="1514"/>
      <c r="N43" s="1515"/>
      <c r="O43" s="1515"/>
      <c r="P43" s="1515"/>
      <c r="Q43" s="1515"/>
      <c r="R43" s="1515"/>
      <c r="S43" s="1515"/>
      <c r="T43" s="1515"/>
      <c r="U43" s="1515"/>
      <c r="V43" s="1515"/>
      <c r="W43" s="1515"/>
      <c r="X43" s="1515"/>
      <c r="Y43" s="1515"/>
      <c r="Z43" s="1515"/>
      <c r="AA43" s="1534"/>
      <c r="AB43" s="1539"/>
      <c r="AC43" s="1540"/>
      <c r="AD43" s="1540"/>
      <c r="AE43" s="1540"/>
      <c r="AF43" s="1540"/>
      <c r="AG43" s="1540"/>
      <c r="AH43" s="1540"/>
      <c r="AI43" s="1540"/>
      <c r="AJ43" s="1540"/>
      <c r="AK43" s="1540"/>
      <c r="AL43" s="1540"/>
      <c r="AM43" s="1540"/>
      <c r="AN43" s="1540"/>
      <c r="AO43" s="1541"/>
    </row>
    <row r="44" spans="3:41" ht="14.45" hidden="1" customHeight="1">
      <c r="C44" s="395" t="str">
        <f t="shared" si="0"/>
        <v>－</v>
      </c>
      <c r="F44" s="1522"/>
      <c r="G44" s="1514"/>
      <c r="H44" s="1514"/>
      <c r="I44" s="1514"/>
      <c r="J44" s="1514"/>
      <c r="K44" s="1514"/>
      <c r="L44" s="1514"/>
      <c r="M44" s="1514"/>
      <c r="N44" s="1515"/>
      <c r="O44" s="1515"/>
      <c r="P44" s="1515"/>
      <c r="Q44" s="1515"/>
      <c r="R44" s="1515"/>
      <c r="S44" s="1515"/>
      <c r="T44" s="1515"/>
      <c r="U44" s="1515"/>
      <c r="V44" s="1515"/>
      <c r="W44" s="1515"/>
      <c r="X44" s="1515"/>
      <c r="Y44" s="1515"/>
      <c r="Z44" s="1515"/>
      <c r="AA44" s="1534"/>
      <c r="AB44" s="1539"/>
      <c r="AC44" s="1540"/>
      <c r="AD44" s="1540"/>
      <c r="AE44" s="1540"/>
      <c r="AF44" s="1540"/>
      <c r="AG44" s="1540"/>
      <c r="AH44" s="1540"/>
      <c r="AI44" s="1540"/>
      <c r="AJ44" s="1540"/>
      <c r="AK44" s="1540"/>
      <c r="AL44" s="1540"/>
      <c r="AM44" s="1540"/>
      <c r="AN44" s="1540"/>
      <c r="AO44" s="1541"/>
    </row>
    <row r="45" spans="3:41" ht="15" hidden="1" customHeight="1">
      <c r="C45" s="395" t="str">
        <f t="shared" si="0"/>
        <v>－</v>
      </c>
      <c r="F45" s="1522"/>
      <c r="G45" s="1514"/>
      <c r="H45" s="1514"/>
      <c r="I45" s="1514"/>
      <c r="J45" s="1514"/>
      <c r="K45" s="1514"/>
      <c r="L45" s="1514"/>
      <c r="M45" s="1514"/>
      <c r="N45" s="1515"/>
      <c r="O45" s="1515"/>
      <c r="P45" s="1515"/>
      <c r="Q45" s="1515"/>
      <c r="R45" s="1515"/>
      <c r="S45" s="1515"/>
      <c r="T45" s="1515"/>
      <c r="U45" s="1515"/>
      <c r="V45" s="1515"/>
      <c r="W45" s="1515"/>
      <c r="X45" s="1515"/>
      <c r="Y45" s="1515"/>
      <c r="Z45" s="1515"/>
      <c r="AA45" s="1535"/>
      <c r="AB45" s="1542"/>
      <c r="AC45" s="1543"/>
      <c r="AD45" s="1543"/>
      <c r="AE45" s="1543"/>
      <c r="AF45" s="1543"/>
      <c r="AG45" s="1543"/>
      <c r="AH45" s="1543"/>
      <c r="AI45" s="1543"/>
      <c r="AJ45" s="1543"/>
      <c r="AK45" s="1543"/>
      <c r="AL45" s="1543"/>
      <c r="AM45" s="1543"/>
      <c r="AN45" s="1543"/>
      <c r="AO45" s="1544"/>
    </row>
    <row r="46" spans="3:41" ht="14.45" hidden="1" customHeight="1">
      <c r="C46" s="395" t="str">
        <f t="shared" si="0"/>
        <v>－</v>
      </c>
      <c r="F46" s="1522" t="s">
        <v>677</v>
      </c>
      <c r="G46" s="1514"/>
      <c r="H46" s="1514"/>
      <c r="I46" s="1514"/>
      <c r="J46" s="1514"/>
      <c r="K46" s="1514"/>
      <c r="L46" s="1514"/>
      <c r="M46" s="1514"/>
      <c r="N46" s="1515"/>
      <c r="O46" s="1515"/>
      <c r="P46" s="1515"/>
      <c r="Q46" s="1515"/>
      <c r="R46" s="1515"/>
      <c r="S46" s="1515"/>
      <c r="T46" s="1515"/>
      <c r="U46" s="1515"/>
      <c r="V46" s="1515"/>
      <c r="W46" s="1515"/>
      <c r="X46" s="1515"/>
      <c r="Y46" s="1515"/>
      <c r="Z46" s="1515"/>
      <c r="AA46" s="1523" t="s">
        <v>1059</v>
      </c>
      <c r="AB46" s="1536"/>
      <c r="AC46" s="1537"/>
      <c r="AD46" s="1537"/>
      <c r="AE46" s="1537"/>
      <c r="AF46" s="1537"/>
      <c r="AG46" s="1537"/>
      <c r="AH46" s="1537"/>
      <c r="AI46" s="1537"/>
      <c r="AJ46" s="1537"/>
      <c r="AK46" s="1537"/>
      <c r="AL46" s="1537"/>
      <c r="AM46" s="1537"/>
      <c r="AN46" s="1537"/>
      <c r="AO46" s="1538"/>
    </row>
    <row r="47" spans="3:41" ht="14.45" hidden="1" customHeight="1">
      <c r="C47" s="395" t="str">
        <f t="shared" si="0"/>
        <v>－</v>
      </c>
      <c r="F47" s="1522"/>
      <c r="G47" s="1514"/>
      <c r="H47" s="1514"/>
      <c r="I47" s="1514"/>
      <c r="J47" s="1514"/>
      <c r="K47" s="1514"/>
      <c r="L47" s="1514"/>
      <c r="M47" s="1514"/>
      <c r="N47" s="1515"/>
      <c r="O47" s="1515"/>
      <c r="P47" s="1515"/>
      <c r="Q47" s="1515"/>
      <c r="R47" s="1515"/>
      <c r="S47" s="1515"/>
      <c r="T47" s="1515"/>
      <c r="U47" s="1515"/>
      <c r="V47" s="1515"/>
      <c r="W47" s="1515"/>
      <c r="X47" s="1515"/>
      <c r="Y47" s="1515"/>
      <c r="Z47" s="1515"/>
      <c r="AA47" s="1524"/>
      <c r="AB47" s="1539"/>
      <c r="AC47" s="1540"/>
      <c r="AD47" s="1540"/>
      <c r="AE47" s="1540"/>
      <c r="AF47" s="1540"/>
      <c r="AG47" s="1540"/>
      <c r="AH47" s="1540"/>
      <c r="AI47" s="1540"/>
      <c r="AJ47" s="1540"/>
      <c r="AK47" s="1540"/>
      <c r="AL47" s="1540"/>
      <c r="AM47" s="1540"/>
      <c r="AN47" s="1540"/>
      <c r="AO47" s="1541"/>
    </row>
    <row r="48" spans="3:41" ht="14.45" hidden="1" customHeight="1">
      <c r="C48" s="395" t="str">
        <f t="shared" si="0"/>
        <v>－</v>
      </c>
      <c r="F48" s="1522"/>
      <c r="G48" s="1514"/>
      <c r="H48" s="1514"/>
      <c r="I48" s="1514"/>
      <c r="J48" s="1514"/>
      <c r="K48" s="1514"/>
      <c r="L48" s="1514"/>
      <c r="M48" s="1514"/>
      <c r="N48" s="1515"/>
      <c r="O48" s="1515"/>
      <c r="P48" s="1515"/>
      <c r="Q48" s="1515"/>
      <c r="R48" s="1515"/>
      <c r="S48" s="1515"/>
      <c r="T48" s="1515"/>
      <c r="U48" s="1515"/>
      <c r="V48" s="1515"/>
      <c r="W48" s="1515"/>
      <c r="X48" s="1515"/>
      <c r="Y48" s="1515"/>
      <c r="Z48" s="1515"/>
      <c r="AA48" s="1524"/>
      <c r="AB48" s="1539"/>
      <c r="AC48" s="1540"/>
      <c r="AD48" s="1540"/>
      <c r="AE48" s="1540"/>
      <c r="AF48" s="1540"/>
      <c r="AG48" s="1540"/>
      <c r="AH48" s="1540"/>
      <c r="AI48" s="1540"/>
      <c r="AJ48" s="1540"/>
      <c r="AK48" s="1540"/>
      <c r="AL48" s="1540"/>
      <c r="AM48" s="1540"/>
      <c r="AN48" s="1540"/>
      <c r="AO48" s="1541"/>
    </row>
    <row r="49" spans="3:42" ht="15" hidden="1" customHeight="1">
      <c r="C49" s="395" t="str">
        <f t="shared" si="0"/>
        <v>－</v>
      </c>
      <c r="F49" s="1522"/>
      <c r="G49" s="1514"/>
      <c r="H49" s="1514"/>
      <c r="I49" s="1514"/>
      <c r="J49" s="1514"/>
      <c r="K49" s="1514"/>
      <c r="L49" s="1514"/>
      <c r="M49" s="1514"/>
      <c r="N49" s="1515"/>
      <c r="O49" s="1515"/>
      <c r="P49" s="1515"/>
      <c r="Q49" s="1515"/>
      <c r="R49" s="1515"/>
      <c r="S49" s="1515"/>
      <c r="T49" s="1515"/>
      <c r="U49" s="1515"/>
      <c r="V49" s="1515"/>
      <c r="W49" s="1515"/>
      <c r="X49" s="1515"/>
      <c r="Y49" s="1515"/>
      <c r="Z49" s="1515"/>
      <c r="AA49" s="1525"/>
      <c r="AB49" s="1542"/>
      <c r="AC49" s="1543"/>
      <c r="AD49" s="1543"/>
      <c r="AE49" s="1543"/>
      <c r="AF49" s="1543"/>
      <c r="AG49" s="1543"/>
      <c r="AH49" s="1543"/>
      <c r="AI49" s="1543"/>
      <c r="AJ49" s="1543"/>
      <c r="AK49" s="1543"/>
      <c r="AL49" s="1543"/>
      <c r="AM49" s="1543"/>
      <c r="AN49" s="1543"/>
      <c r="AO49" s="1544"/>
    </row>
    <row r="50" spans="3:42" ht="14.45" hidden="1" customHeight="1">
      <c r="C50" s="395" t="str">
        <f t="shared" si="0"/>
        <v>－</v>
      </c>
      <c r="F50" s="1522"/>
      <c r="G50" s="1514"/>
      <c r="H50" s="1514"/>
      <c r="I50" s="1514"/>
      <c r="J50" s="1514"/>
      <c r="K50" s="1514"/>
      <c r="L50" s="1514"/>
      <c r="M50" s="1514"/>
      <c r="N50" s="1515"/>
      <c r="O50" s="1515"/>
      <c r="P50" s="1515"/>
      <c r="Q50" s="1515"/>
      <c r="R50" s="1515"/>
      <c r="S50" s="1515"/>
      <c r="T50" s="1515"/>
      <c r="U50" s="1515"/>
      <c r="V50" s="1515"/>
      <c r="W50" s="1515"/>
      <c r="X50" s="1515"/>
      <c r="Y50" s="1515"/>
      <c r="Z50" s="1515"/>
      <c r="AA50" s="1533" t="s">
        <v>1060</v>
      </c>
      <c r="AB50" s="1536"/>
      <c r="AC50" s="1537"/>
      <c r="AD50" s="1537"/>
      <c r="AE50" s="1537"/>
      <c r="AF50" s="1537"/>
      <c r="AG50" s="1537"/>
      <c r="AH50" s="1537"/>
      <c r="AI50" s="1537"/>
      <c r="AJ50" s="1537"/>
      <c r="AK50" s="1537"/>
      <c r="AL50" s="1537"/>
      <c r="AM50" s="1537"/>
      <c r="AN50" s="1537"/>
      <c r="AO50" s="1538"/>
    </row>
    <row r="51" spans="3:42" ht="14.45" hidden="1" customHeight="1">
      <c r="C51" s="395" t="str">
        <f t="shared" si="0"/>
        <v>－</v>
      </c>
      <c r="F51" s="1522"/>
      <c r="G51" s="1514"/>
      <c r="H51" s="1514"/>
      <c r="I51" s="1514"/>
      <c r="J51" s="1514"/>
      <c r="K51" s="1514"/>
      <c r="L51" s="1514"/>
      <c r="M51" s="1514"/>
      <c r="N51" s="1515"/>
      <c r="O51" s="1515"/>
      <c r="P51" s="1515"/>
      <c r="Q51" s="1515"/>
      <c r="R51" s="1515"/>
      <c r="S51" s="1515"/>
      <c r="T51" s="1515"/>
      <c r="U51" s="1515"/>
      <c r="V51" s="1515"/>
      <c r="W51" s="1515"/>
      <c r="X51" s="1515"/>
      <c r="Y51" s="1515"/>
      <c r="Z51" s="1515"/>
      <c r="AA51" s="1534"/>
      <c r="AB51" s="1539"/>
      <c r="AC51" s="1540"/>
      <c r="AD51" s="1540"/>
      <c r="AE51" s="1540"/>
      <c r="AF51" s="1540"/>
      <c r="AG51" s="1540"/>
      <c r="AH51" s="1540"/>
      <c r="AI51" s="1540"/>
      <c r="AJ51" s="1540"/>
      <c r="AK51" s="1540"/>
      <c r="AL51" s="1540"/>
      <c r="AM51" s="1540"/>
      <c r="AN51" s="1540"/>
      <c r="AO51" s="1541"/>
    </row>
    <row r="52" spans="3:42" ht="14.45" hidden="1" customHeight="1">
      <c r="C52" s="395" t="str">
        <f t="shared" si="0"/>
        <v>－</v>
      </c>
      <c r="F52" s="1522"/>
      <c r="G52" s="1514"/>
      <c r="H52" s="1514"/>
      <c r="I52" s="1514"/>
      <c r="J52" s="1514"/>
      <c r="K52" s="1514"/>
      <c r="L52" s="1514"/>
      <c r="M52" s="1514"/>
      <c r="N52" s="1515"/>
      <c r="O52" s="1515"/>
      <c r="P52" s="1515"/>
      <c r="Q52" s="1515"/>
      <c r="R52" s="1515"/>
      <c r="S52" s="1515"/>
      <c r="T52" s="1515"/>
      <c r="U52" s="1515"/>
      <c r="V52" s="1515"/>
      <c r="W52" s="1515"/>
      <c r="X52" s="1515"/>
      <c r="Y52" s="1515"/>
      <c r="Z52" s="1515"/>
      <c r="AA52" s="1534"/>
      <c r="AB52" s="1539"/>
      <c r="AC52" s="1540"/>
      <c r="AD52" s="1540"/>
      <c r="AE52" s="1540"/>
      <c r="AF52" s="1540"/>
      <c r="AG52" s="1540"/>
      <c r="AH52" s="1540"/>
      <c r="AI52" s="1540"/>
      <c r="AJ52" s="1540"/>
      <c r="AK52" s="1540"/>
      <c r="AL52" s="1540"/>
      <c r="AM52" s="1540"/>
      <c r="AN52" s="1540"/>
      <c r="AO52" s="1541"/>
    </row>
    <row r="53" spans="3:42" ht="15" hidden="1" customHeight="1" thickBot="1">
      <c r="C53" s="395" t="str">
        <f t="shared" si="0"/>
        <v>－</v>
      </c>
      <c r="F53" s="1566"/>
      <c r="G53" s="1567"/>
      <c r="H53" s="1567"/>
      <c r="I53" s="1567"/>
      <c r="J53" s="1567"/>
      <c r="K53" s="1567"/>
      <c r="L53" s="1567"/>
      <c r="M53" s="1567"/>
      <c r="N53" s="1568"/>
      <c r="O53" s="1568"/>
      <c r="P53" s="1568"/>
      <c r="Q53" s="1568"/>
      <c r="R53" s="1568"/>
      <c r="S53" s="1568"/>
      <c r="T53" s="1568"/>
      <c r="U53" s="1568"/>
      <c r="V53" s="1568"/>
      <c r="W53" s="1568"/>
      <c r="X53" s="1568"/>
      <c r="Y53" s="1568"/>
      <c r="Z53" s="1568"/>
      <c r="AA53" s="1569"/>
      <c r="AB53" s="1570"/>
      <c r="AC53" s="1571"/>
      <c r="AD53" s="1571"/>
      <c r="AE53" s="1571"/>
      <c r="AF53" s="1571"/>
      <c r="AG53" s="1571"/>
      <c r="AH53" s="1571"/>
      <c r="AI53" s="1571"/>
      <c r="AJ53" s="1571"/>
      <c r="AK53" s="1571"/>
      <c r="AL53" s="1571"/>
      <c r="AM53" s="1571"/>
      <c r="AN53" s="1571"/>
      <c r="AO53" s="1572"/>
    </row>
    <row r="54" spans="3:42" hidden="1">
      <c r="C54" s="395" t="str">
        <f t="shared" si="0"/>
        <v>－</v>
      </c>
    </row>
    <row r="55" spans="3:42" hidden="1">
      <c r="C55" s="395" t="str">
        <f t="shared" si="0"/>
        <v>－</v>
      </c>
    </row>
    <row r="56" spans="3:42" hidden="1">
      <c r="C56" s="395" t="str">
        <f t="shared" si="0"/>
        <v>－</v>
      </c>
    </row>
    <row r="57" spans="3:42" hidden="1">
      <c r="C57" s="395" t="str">
        <f t="shared" si="0"/>
        <v>－</v>
      </c>
    </row>
    <row r="58" spans="3:42" hidden="1">
      <c r="C58" s="395" t="str">
        <f t="shared" si="0"/>
        <v>－</v>
      </c>
    </row>
    <row r="59" spans="3:42" hidden="1">
      <c r="C59" s="395" t="str">
        <f t="shared" si="0"/>
        <v>－</v>
      </c>
    </row>
    <row r="60" spans="3:42" hidden="1">
      <c r="C60" s="395" t="str">
        <f t="shared" si="0"/>
        <v>－</v>
      </c>
    </row>
    <row r="61" spans="3:42" hidden="1">
      <c r="C61" s="395" t="str">
        <f t="shared" si="0"/>
        <v>－</v>
      </c>
    </row>
    <row r="62" spans="3:42" hidden="1">
      <c r="C62" s="395" t="str">
        <f t="shared" si="0"/>
        <v>－</v>
      </c>
    </row>
    <row r="63" spans="3:42" hidden="1">
      <c r="C63" s="395" t="str">
        <f t="shared" si="0"/>
        <v>－</v>
      </c>
    </row>
    <row r="64" spans="3:42" s="399" customFormat="1" ht="21.75" hidden="1" thickBot="1">
      <c r="C64" s="397" t="str">
        <f>IF(AND(C4="○",OR(①入力票!D20=2,①入力票!D20=3,①入力票!D20=4)),"○","－")</f>
        <v>－</v>
      </c>
      <c r="D64" s="398"/>
      <c r="F64" s="400" t="s">
        <v>53</v>
      </c>
      <c r="Z64" s="401"/>
      <c r="AA64" s="402" t="s">
        <v>469</v>
      </c>
      <c r="AB64" s="403"/>
      <c r="AC64" s="403"/>
      <c r="AD64" s="403"/>
      <c r="AE64" s="403"/>
      <c r="AF64" s="403"/>
      <c r="AG64" s="403"/>
      <c r="AH64" s="403"/>
      <c r="AI64" s="403"/>
      <c r="AJ64" s="403"/>
      <c r="AK64" s="403"/>
      <c r="AL64" s="403"/>
      <c r="AM64" s="403"/>
      <c r="AN64" s="403"/>
      <c r="AO64" s="404" t="s">
        <v>678</v>
      </c>
      <c r="AP64" s="401"/>
    </row>
    <row r="65" spans="3:41" hidden="1">
      <c r="C65" s="395" t="str">
        <f t="shared" ref="C65:C71" si="1">+$C$64</f>
        <v>－</v>
      </c>
      <c r="F65" s="405"/>
      <c r="G65" s="405"/>
      <c r="H65" s="405"/>
      <c r="I65" s="405"/>
      <c r="J65" s="405"/>
      <c r="K65" s="405"/>
      <c r="L65" s="406"/>
      <c r="M65" s="406"/>
      <c r="N65" s="406"/>
      <c r="O65" s="406"/>
      <c r="P65" s="406"/>
      <c r="Q65" s="406"/>
      <c r="R65" s="406"/>
      <c r="S65" s="406"/>
      <c r="T65" s="406"/>
      <c r="U65" s="406"/>
      <c r="V65" s="406"/>
      <c r="W65" s="406"/>
      <c r="X65" s="406"/>
      <c r="Y65" s="406"/>
      <c r="Z65" s="406"/>
      <c r="AA65" s="406"/>
      <c r="AB65" s="406"/>
      <c r="AC65" s="406"/>
      <c r="AD65" s="406"/>
      <c r="AE65" s="406"/>
      <c r="AF65" s="406"/>
      <c r="AG65" s="406"/>
      <c r="AH65" s="406"/>
      <c r="AI65" s="406"/>
      <c r="AJ65" s="406"/>
      <c r="AK65" s="406"/>
      <c r="AL65" s="406"/>
      <c r="AM65" s="406"/>
      <c r="AN65" s="406"/>
      <c r="AO65" s="406"/>
    </row>
    <row r="66" spans="3:41" hidden="1">
      <c r="C66" s="395" t="str">
        <f t="shared" si="1"/>
        <v>－</v>
      </c>
      <c r="F66" s="405"/>
      <c r="G66" s="405"/>
      <c r="H66" s="405"/>
      <c r="I66" s="405"/>
      <c r="J66" s="405"/>
      <c r="K66" s="405"/>
      <c r="L66" s="406"/>
      <c r="M66" s="406"/>
      <c r="N66" s="406"/>
      <c r="O66" s="406"/>
      <c r="P66" s="406"/>
      <c r="Q66" s="406"/>
      <c r="R66" s="1555" t="s">
        <v>670</v>
      </c>
      <c r="S66" s="1520"/>
      <c r="T66" s="1520"/>
      <c r="U66" s="1520"/>
      <c r="V66" s="1520"/>
      <c r="W66" s="1556"/>
      <c r="X66" s="1559" t="str">
        <f>①入力票!C6</f>
        <v>別府系送水管布設工事（その１）</v>
      </c>
      <c r="Y66" s="1560"/>
      <c r="Z66" s="1560"/>
      <c r="AA66" s="1560"/>
      <c r="AB66" s="1560"/>
      <c r="AC66" s="1560"/>
      <c r="AD66" s="1560"/>
      <c r="AE66" s="1560"/>
      <c r="AF66" s="1560"/>
      <c r="AG66" s="1560"/>
      <c r="AH66" s="1560"/>
      <c r="AI66" s="1560"/>
      <c r="AJ66" s="1560"/>
      <c r="AK66" s="1560"/>
      <c r="AL66" s="1560"/>
      <c r="AM66" s="1560"/>
      <c r="AN66" s="1560"/>
      <c r="AO66" s="1561"/>
    </row>
    <row r="67" spans="3:41" hidden="1">
      <c r="C67" s="395" t="str">
        <f t="shared" si="1"/>
        <v>－</v>
      </c>
      <c r="F67" s="405"/>
      <c r="G67" s="405"/>
      <c r="H67" s="405"/>
      <c r="I67" s="405"/>
      <c r="J67" s="405"/>
      <c r="K67" s="405"/>
      <c r="L67" s="405"/>
      <c r="M67" s="405"/>
      <c r="N67" s="405"/>
      <c r="O67" s="405"/>
      <c r="P67" s="405"/>
      <c r="Q67" s="405"/>
      <c r="R67" s="1557"/>
      <c r="S67" s="1521"/>
      <c r="T67" s="1521"/>
      <c r="U67" s="1521"/>
      <c r="V67" s="1521"/>
      <c r="W67" s="1558"/>
      <c r="X67" s="1562"/>
      <c r="Y67" s="1563"/>
      <c r="Z67" s="1563"/>
      <c r="AA67" s="1563"/>
      <c r="AB67" s="1563"/>
      <c r="AC67" s="1563"/>
      <c r="AD67" s="1563"/>
      <c r="AE67" s="1563"/>
      <c r="AF67" s="1563"/>
      <c r="AG67" s="1563"/>
      <c r="AH67" s="1563"/>
      <c r="AI67" s="1563"/>
      <c r="AJ67" s="1563"/>
      <c r="AK67" s="1563"/>
      <c r="AL67" s="1563"/>
      <c r="AM67" s="1563"/>
      <c r="AN67" s="1563"/>
      <c r="AO67" s="1564"/>
    </row>
    <row r="68" spans="3:41" hidden="1">
      <c r="C68" s="395" t="str">
        <f t="shared" si="1"/>
        <v>－</v>
      </c>
      <c r="F68" s="1516" t="s">
        <v>55</v>
      </c>
      <c r="G68" s="1517"/>
      <c r="H68" s="1517"/>
      <c r="I68" s="1517"/>
      <c r="J68" s="1520" t="s">
        <v>711</v>
      </c>
      <c r="K68" s="1520"/>
      <c r="L68" s="1526">
        <f>①入力票!E32</f>
        <v>0</v>
      </c>
      <c r="M68" s="1527"/>
      <c r="N68" s="1527"/>
      <c r="O68" s="1527"/>
      <c r="P68" s="1527"/>
      <c r="Q68" s="1527"/>
      <c r="R68" s="1527"/>
      <c r="S68" s="1527"/>
      <c r="T68" s="1527"/>
      <c r="U68" s="1527"/>
      <c r="V68" s="1527"/>
      <c r="W68" s="1527"/>
      <c r="X68" s="1527"/>
      <c r="Y68" s="1527"/>
      <c r="Z68" s="1527"/>
      <c r="AA68" s="1527"/>
      <c r="AB68" s="1527"/>
      <c r="AC68" s="1527"/>
      <c r="AD68" s="1527"/>
      <c r="AE68" s="1527"/>
      <c r="AF68" s="1527"/>
      <c r="AG68" s="1527"/>
      <c r="AH68" s="1527"/>
      <c r="AI68" s="1527"/>
      <c r="AJ68" s="1527"/>
      <c r="AK68" s="1527"/>
      <c r="AL68" s="1527"/>
      <c r="AM68" s="1527"/>
      <c r="AN68" s="1527"/>
      <c r="AO68" s="1528"/>
    </row>
    <row r="69" spans="3:41" hidden="1">
      <c r="C69" s="395" t="str">
        <f t="shared" si="1"/>
        <v>－</v>
      </c>
      <c r="F69" s="1518"/>
      <c r="G69" s="1519"/>
      <c r="H69" s="1519"/>
      <c r="I69" s="1519"/>
      <c r="J69" s="1521"/>
      <c r="K69" s="1521"/>
      <c r="L69" s="1529"/>
      <c r="M69" s="1530"/>
      <c r="N69" s="1530"/>
      <c r="O69" s="1530"/>
      <c r="P69" s="1530"/>
      <c r="Q69" s="1530"/>
      <c r="R69" s="1530"/>
      <c r="S69" s="1530"/>
      <c r="T69" s="1530"/>
      <c r="U69" s="1530"/>
      <c r="V69" s="1530"/>
      <c r="W69" s="1530"/>
      <c r="X69" s="1530"/>
      <c r="Y69" s="1530"/>
      <c r="Z69" s="1530"/>
      <c r="AA69" s="1530"/>
      <c r="AB69" s="1530"/>
      <c r="AC69" s="1530"/>
      <c r="AD69" s="1530"/>
      <c r="AE69" s="1530"/>
      <c r="AF69" s="1530"/>
      <c r="AG69" s="1530"/>
      <c r="AH69" s="1530"/>
      <c r="AI69" s="1530"/>
      <c r="AJ69" s="1530"/>
      <c r="AK69" s="1530"/>
      <c r="AL69" s="1530"/>
      <c r="AM69" s="1530"/>
      <c r="AN69" s="1530"/>
      <c r="AO69" s="1531"/>
    </row>
    <row r="70" spans="3:41" hidden="1">
      <c r="C70" s="395" t="str">
        <f t="shared" si="1"/>
        <v>－</v>
      </c>
      <c r="F70" s="1545" t="s">
        <v>1064</v>
      </c>
      <c r="G70" s="1546"/>
      <c r="H70" s="1546"/>
      <c r="I70" s="1546"/>
      <c r="J70" s="1546"/>
      <c r="K70" s="1546"/>
      <c r="L70" s="1546"/>
      <c r="M70" s="1546"/>
      <c r="N70" s="1546"/>
      <c r="O70" s="1546"/>
      <c r="P70" s="1546"/>
      <c r="Q70" s="1546"/>
      <c r="R70" s="1546"/>
      <c r="S70" s="1546"/>
      <c r="T70" s="1546"/>
      <c r="U70" s="1546"/>
      <c r="V70" s="1546"/>
      <c r="W70" s="1546"/>
      <c r="X70" s="1546"/>
      <c r="Y70" s="1546"/>
      <c r="Z70" s="1546"/>
      <c r="AA70" s="1546"/>
      <c r="AB70" s="1546"/>
      <c r="AC70" s="1546"/>
      <c r="AD70" s="1546"/>
      <c r="AE70" s="1546"/>
      <c r="AF70" s="1546"/>
      <c r="AG70" s="1546"/>
      <c r="AH70" s="1546"/>
      <c r="AI70" s="1546"/>
      <c r="AJ70" s="1546"/>
      <c r="AK70" s="1546"/>
      <c r="AL70" s="1546"/>
      <c r="AM70" s="1546"/>
      <c r="AN70" s="1546"/>
      <c r="AO70" s="1547"/>
    </row>
    <row r="71" spans="3:41" ht="15" hidden="1" customHeight="1">
      <c r="C71" s="395" t="str">
        <f t="shared" si="1"/>
        <v>－</v>
      </c>
      <c r="F71" s="1548"/>
      <c r="G71" s="1549"/>
      <c r="H71" s="1549"/>
      <c r="I71" s="1549"/>
      <c r="J71" s="1549"/>
      <c r="K71" s="1549"/>
      <c r="L71" s="1549"/>
      <c r="M71" s="1549"/>
      <c r="N71" s="1549"/>
      <c r="O71" s="1549"/>
      <c r="P71" s="1549"/>
      <c r="Q71" s="1549"/>
      <c r="R71" s="1549"/>
      <c r="S71" s="1549"/>
      <c r="T71" s="1549"/>
      <c r="U71" s="1549"/>
      <c r="V71" s="1549"/>
      <c r="W71" s="1549"/>
      <c r="X71" s="1549"/>
      <c r="Y71" s="1549"/>
      <c r="Z71" s="1549"/>
      <c r="AA71" s="1549"/>
      <c r="AB71" s="1549"/>
      <c r="AC71" s="1549"/>
      <c r="AD71" s="1549"/>
      <c r="AE71" s="1549"/>
      <c r="AF71" s="1549"/>
      <c r="AG71" s="1549"/>
      <c r="AH71" s="1549"/>
      <c r="AI71" s="1549"/>
      <c r="AJ71" s="1549"/>
      <c r="AK71" s="1549"/>
      <c r="AL71" s="1549"/>
      <c r="AM71" s="1549"/>
      <c r="AN71" s="1549"/>
      <c r="AO71" s="1550"/>
    </row>
    <row r="72" spans="3:41" ht="13.5" hidden="1" customHeight="1">
      <c r="C72" s="395" t="str">
        <f t="shared" ref="C72:C93" si="2">+$C$64</f>
        <v>－</v>
      </c>
      <c r="F72" s="1551" t="s">
        <v>1058</v>
      </c>
      <c r="G72" s="1552"/>
      <c r="H72" s="1552"/>
      <c r="I72" s="1552"/>
      <c r="J72" s="1552"/>
      <c r="K72" s="1552"/>
      <c r="L72" s="1552"/>
      <c r="M72" s="1552"/>
      <c r="N72" s="1532" t="s">
        <v>671</v>
      </c>
      <c r="O72" s="1532"/>
      <c r="P72" s="1532"/>
      <c r="Q72" s="1532"/>
      <c r="R72" s="1532"/>
      <c r="S72" s="1532"/>
      <c r="T72" s="1532"/>
      <c r="U72" s="1532"/>
      <c r="V72" s="1532"/>
      <c r="W72" s="1532"/>
      <c r="X72" s="1532"/>
      <c r="Y72" s="1532"/>
      <c r="Z72" s="1532"/>
      <c r="AA72" s="1532" t="s">
        <v>672</v>
      </c>
      <c r="AB72" s="1532"/>
      <c r="AC72" s="1532"/>
      <c r="AD72" s="1532"/>
      <c r="AE72" s="1532"/>
      <c r="AF72" s="1532"/>
      <c r="AG72" s="1532"/>
      <c r="AH72" s="1532"/>
      <c r="AI72" s="1532"/>
      <c r="AJ72" s="1532"/>
      <c r="AK72" s="1532"/>
      <c r="AL72" s="1532"/>
      <c r="AM72" s="1532"/>
      <c r="AN72" s="1532"/>
      <c r="AO72" s="1565"/>
    </row>
    <row r="73" spans="3:41" hidden="1">
      <c r="C73" s="395" t="str">
        <f t="shared" si="2"/>
        <v>－</v>
      </c>
      <c r="F73" s="1553"/>
      <c r="G73" s="1552"/>
      <c r="H73" s="1552"/>
      <c r="I73" s="1552"/>
      <c r="J73" s="1552"/>
      <c r="K73" s="1552"/>
      <c r="L73" s="1552"/>
      <c r="M73" s="1552"/>
      <c r="N73" s="1532"/>
      <c r="O73" s="1532"/>
      <c r="P73" s="1532"/>
      <c r="Q73" s="1532"/>
      <c r="R73" s="1532"/>
      <c r="S73" s="1532"/>
      <c r="T73" s="1532"/>
      <c r="U73" s="1532"/>
      <c r="V73" s="1532"/>
      <c r="W73" s="1532"/>
      <c r="X73" s="1532"/>
      <c r="Y73" s="1532"/>
      <c r="Z73" s="1532"/>
      <c r="AA73" s="1532"/>
      <c r="AB73" s="1532"/>
      <c r="AC73" s="1532"/>
      <c r="AD73" s="1532"/>
      <c r="AE73" s="1532"/>
      <c r="AF73" s="1532"/>
      <c r="AG73" s="1532"/>
      <c r="AH73" s="1532"/>
      <c r="AI73" s="1532"/>
      <c r="AJ73" s="1532"/>
      <c r="AK73" s="1532"/>
      <c r="AL73" s="1532"/>
      <c r="AM73" s="1532"/>
      <c r="AN73" s="1532"/>
      <c r="AO73" s="1565"/>
    </row>
    <row r="74" spans="3:41" ht="14.45" hidden="1" customHeight="1">
      <c r="C74" s="395" t="str">
        <f t="shared" si="2"/>
        <v>－</v>
      </c>
      <c r="F74" s="1522" t="s">
        <v>673</v>
      </c>
      <c r="G74" s="1514"/>
      <c r="H74" s="1514"/>
      <c r="I74" s="1514"/>
      <c r="J74" s="1514"/>
      <c r="K74" s="1514"/>
      <c r="L74" s="1514"/>
      <c r="M74" s="1514"/>
      <c r="N74" s="1515" t="s">
        <v>1114</v>
      </c>
      <c r="O74" s="1515"/>
      <c r="P74" s="1515"/>
      <c r="Q74" s="1515"/>
      <c r="R74" s="1515"/>
      <c r="S74" s="1515"/>
      <c r="T74" s="1515"/>
      <c r="U74" s="1515"/>
      <c r="V74" s="1515"/>
      <c r="W74" s="1515"/>
      <c r="X74" s="1515"/>
      <c r="Y74" s="1515"/>
      <c r="Z74" s="1515"/>
      <c r="AA74" s="1523" t="s">
        <v>1059</v>
      </c>
      <c r="AB74" s="1536"/>
      <c r="AC74" s="1537"/>
      <c r="AD74" s="1537"/>
      <c r="AE74" s="1537"/>
      <c r="AF74" s="1537"/>
      <c r="AG74" s="1537"/>
      <c r="AH74" s="1537"/>
      <c r="AI74" s="1537"/>
      <c r="AJ74" s="1537"/>
      <c r="AK74" s="1537"/>
      <c r="AL74" s="1537"/>
      <c r="AM74" s="1537"/>
      <c r="AN74" s="1537"/>
      <c r="AO74" s="1538"/>
    </row>
    <row r="75" spans="3:41" ht="14.45" hidden="1" customHeight="1">
      <c r="C75" s="395" t="str">
        <f t="shared" si="2"/>
        <v>－</v>
      </c>
      <c r="F75" s="1522"/>
      <c r="G75" s="1514"/>
      <c r="H75" s="1514"/>
      <c r="I75" s="1514"/>
      <c r="J75" s="1514"/>
      <c r="K75" s="1514"/>
      <c r="L75" s="1514"/>
      <c r="M75" s="1514"/>
      <c r="N75" s="1515"/>
      <c r="O75" s="1515"/>
      <c r="P75" s="1515"/>
      <c r="Q75" s="1515"/>
      <c r="R75" s="1515"/>
      <c r="S75" s="1515"/>
      <c r="T75" s="1515"/>
      <c r="U75" s="1515"/>
      <c r="V75" s="1515"/>
      <c r="W75" s="1515"/>
      <c r="X75" s="1515"/>
      <c r="Y75" s="1515"/>
      <c r="Z75" s="1515"/>
      <c r="AA75" s="1524"/>
      <c r="AB75" s="1539"/>
      <c r="AC75" s="1540"/>
      <c r="AD75" s="1540"/>
      <c r="AE75" s="1540"/>
      <c r="AF75" s="1540"/>
      <c r="AG75" s="1540"/>
      <c r="AH75" s="1540"/>
      <c r="AI75" s="1540"/>
      <c r="AJ75" s="1540"/>
      <c r="AK75" s="1540"/>
      <c r="AL75" s="1540"/>
      <c r="AM75" s="1540"/>
      <c r="AN75" s="1540"/>
      <c r="AO75" s="1541"/>
    </row>
    <row r="76" spans="3:41" ht="14.45" hidden="1" customHeight="1">
      <c r="C76" s="395" t="str">
        <f t="shared" si="2"/>
        <v>－</v>
      </c>
      <c r="F76" s="1522"/>
      <c r="G76" s="1514"/>
      <c r="H76" s="1514"/>
      <c r="I76" s="1514"/>
      <c r="J76" s="1514"/>
      <c r="K76" s="1514"/>
      <c r="L76" s="1514"/>
      <c r="M76" s="1514"/>
      <c r="N76" s="1515"/>
      <c r="O76" s="1515"/>
      <c r="P76" s="1515"/>
      <c r="Q76" s="1515"/>
      <c r="R76" s="1515"/>
      <c r="S76" s="1515"/>
      <c r="T76" s="1515"/>
      <c r="U76" s="1515"/>
      <c r="V76" s="1515"/>
      <c r="W76" s="1515"/>
      <c r="X76" s="1515"/>
      <c r="Y76" s="1515"/>
      <c r="Z76" s="1515"/>
      <c r="AA76" s="1524"/>
      <c r="AB76" s="1539"/>
      <c r="AC76" s="1540"/>
      <c r="AD76" s="1540"/>
      <c r="AE76" s="1540"/>
      <c r="AF76" s="1540"/>
      <c r="AG76" s="1540"/>
      <c r="AH76" s="1540"/>
      <c r="AI76" s="1540"/>
      <c r="AJ76" s="1540"/>
      <c r="AK76" s="1540"/>
      <c r="AL76" s="1540"/>
      <c r="AM76" s="1540"/>
      <c r="AN76" s="1540"/>
      <c r="AO76" s="1541"/>
    </row>
    <row r="77" spans="3:41" ht="15" hidden="1" customHeight="1">
      <c r="C77" s="395" t="str">
        <f t="shared" si="2"/>
        <v>－</v>
      </c>
      <c r="F77" s="1522"/>
      <c r="G77" s="1514"/>
      <c r="H77" s="1514"/>
      <c r="I77" s="1514"/>
      <c r="J77" s="1514"/>
      <c r="K77" s="1514"/>
      <c r="L77" s="1514"/>
      <c r="M77" s="1514"/>
      <c r="N77" s="1515"/>
      <c r="O77" s="1515"/>
      <c r="P77" s="1515"/>
      <c r="Q77" s="1515"/>
      <c r="R77" s="1515"/>
      <c r="S77" s="1515"/>
      <c r="T77" s="1515"/>
      <c r="U77" s="1515"/>
      <c r="V77" s="1515"/>
      <c r="W77" s="1515"/>
      <c r="X77" s="1515"/>
      <c r="Y77" s="1515"/>
      <c r="Z77" s="1515"/>
      <c r="AA77" s="1525"/>
      <c r="AB77" s="1542"/>
      <c r="AC77" s="1543"/>
      <c r="AD77" s="1543"/>
      <c r="AE77" s="1543"/>
      <c r="AF77" s="1543"/>
      <c r="AG77" s="1543"/>
      <c r="AH77" s="1543"/>
      <c r="AI77" s="1543"/>
      <c r="AJ77" s="1543"/>
      <c r="AK77" s="1543"/>
      <c r="AL77" s="1543"/>
      <c r="AM77" s="1543"/>
      <c r="AN77" s="1543"/>
      <c r="AO77" s="1544"/>
    </row>
    <row r="78" spans="3:41" ht="14.45" hidden="1" customHeight="1">
      <c r="C78" s="395" t="str">
        <f t="shared" si="2"/>
        <v>－</v>
      </c>
      <c r="F78" s="1522"/>
      <c r="G78" s="1514"/>
      <c r="H78" s="1514"/>
      <c r="I78" s="1514"/>
      <c r="J78" s="1514"/>
      <c r="K78" s="1514"/>
      <c r="L78" s="1514"/>
      <c r="M78" s="1514"/>
      <c r="N78" s="1515"/>
      <c r="O78" s="1515"/>
      <c r="P78" s="1515"/>
      <c r="Q78" s="1515"/>
      <c r="R78" s="1515"/>
      <c r="S78" s="1515"/>
      <c r="T78" s="1515"/>
      <c r="U78" s="1515"/>
      <c r="V78" s="1515"/>
      <c r="W78" s="1515"/>
      <c r="X78" s="1515"/>
      <c r="Y78" s="1515"/>
      <c r="Z78" s="1515"/>
      <c r="AA78" s="1533" t="s">
        <v>1060</v>
      </c>
      <c r="AB78" s="1536"/>
      <c r="AC78" s="1537"/>
      <c r="AD78" s="1537"/>
      <c r="AE78" s="1537"/>
      <c r="AF78" s="1537"/>
      <c r="AG78" s="1537"/>
      <c r="AH78" s="1537"/>
      <c r="AI78" s="1537"/>
      <c r="AJ78" s="1537"/>
      <c r="AK78" s="1537"/>
      <c r="AL78" s="1537"/>
      <c r="AM78" s="1537"/>
      <c r="AN78" s="1537"/>
      <c r="AO78" s="1538"/>
    </row>
    <row r="79" spans="3:41" ht="14.45" hidden="1" customHeight="1">
      <c r="C79" s="395" t="str">
        <f t="shared" si="2"/>
        <v>－</v>
      </c>
      <c r="F79" s="1522"/>
      <c r="G79" s="1514"/>
      <c r="H79" s="1514"/>
      <c r="I79" s="1514"/>
      <c r="J79" s="1514"/>
      <c r="K79" s="1514"/>
      <c r="L79" s="1514"/>
      <c r="M79" s="1514"/>
      <c r="N79" s="1515"/>
      <c r="O79" s="1515"/>
      <c r="P79" s="1515"/>
      <c r="Q79" s="1515"/>
      <c r="R79" s="1515"/>
      <c r="S79" s="1515"/>
      <c r="T79" s="1515"/>
      <c r="U79" s="1515"/>
      <c r="V79" s="1515"/>
      <c r="W79" s="1515"/>
      <c r="X79" s="1515"/>
      <c r="Y79" s="1515"/>
      <c r="Z79" s="1515"/>
      <c r="AA79" s="1534"/>
      <c r="AB79" s="1539"/>
      <c r="AC79" s="1540"/>
      <c r="AD79" s="1540"/>
      <c r="AE79" s="1540"/>
      <c r="AF79" s="1540"/>
      <c r="AG79" s="1540"/>
      <c r="AH79" s="1540"/>
      <c r="AI79" s="1540"/>
      <c r="AJ79" s="1540"/>
      <c r="AK79" s="1540"/>
      <c r="AL79" s="1540"/>
      <c r="AM79" s="1540"/>
      <c r="AN79" s="1540"/>
      <c r="AO79" s="1541"/>
    </row>
    <row r="80" spans="3:41" ht="14.45" hidden="1" customHeight="1">
      <c r="C80" s="395" t="str">
        <f t="shared" si="2"/>
        <v>－</v>
      </c>
      <c r="F80" s="1522"/>
      <c r="G80" s="1514"/>
      <c r="H80" s="1514"/>
      <c r="I80" s="1514"/>
      <c r="J80" s="1514"/>
      <c r="K80" s="1514"/>
      <c r="L80" s="1514"/>
      <c r="M80" s="1514"/>
      <c r="N80" s="1515"/>
      <c r="O80" s="1515"/>
      <c r="P80" s="1515"/>
      <c r="Q80" s="1515"/>
      <c r="R80" s="1515"/>
      <c r="S80" s="1515"/>
      <c r="T80" s="1515"/>
      <c r="U80" s="1515"/>
      <c r="V80" s="1515"/>
      <c r="W80" s="1515"/>
      <c r="X80" s="1515"/>
      <c r="Y80" s="1515"/>
      <c r="Z80" s="1515"/>
      <c r="AA80" s="1534"/>
      <c r="AB80" s="1539"/>
      <c r="AC80" s="1540"/>
      <c r="AD80" s="1540"/>
      <c r="AE80" s="1540"/>
      <c r="AF80" s="1540"/>
      <c r="AG80" s="1540"/>
      <c r="AH80" s="1540"/>
      <c r="AI80" s="1540"/>
      <c r="AJ80" s="1540"/>
      <c r="AK80" s="1540"/>
      <c r="AL80" s="1540"/>
      <c r="AM80" s="1540"/>
      <c r="AN80" s="1540"/>
      <c r="AO80" s="1541"/>
    </row>
    <row r="81" spans="3:41" ht="15" hidden="1" customHeight="1">
      <c r="C81" s="395" t="str">
        <f t="shared" si="2"/>
        <v>－</v>
      </c>
      <c r="F81" s="1522"/>
      <c r="G81" s="1514"/>
      <c r="H81" s="1514"/>
      <c r="I81" s="1514"/>
      <c r="J81" s="1514"/>
      <c r="K81" s="1514"/>
      <c r="L81" s="1514"/>
      <c r="M81" s="1514"/>
      <c r="N81" s="1515"/>
      <c r="O81" s="1515"/>
      <c r="P81" s="1515"/>
      <c r="Q81" s="1515"/>
      <c r="R81" s="1515"/>
      <c r="S81" s="1515"/>
      <c r="T81" s="1515"/>
      <c r="U81" s="1515"/>
      <c r="V81" s="1515"/>
      <c r="W81" s="1515"/>
      <c r="X81" s="1515"/>
      <c r="Y81" s="1515"/>
      <c r="Z81" s="1515"/>
      <c r="AA81" s="1535"/>
      <c r="AB81" s="1542"/>
      <c r="AC81" s="1543"/>
      <c r="AD81" s="1543"/>
      <c r="AE81" s="1543"/>
      <c r="AF81" s="1543"/>
      <c r="AG81" s="1543"/>
      <c r="AH81" s="1543"/>
      <c r="AI81" s="1543"/>
      <c r="AJ81" s="1543"/>
      <c r="AK81" s="1543"/>
      <c r="AL81" s="1543"/>
      <c r="AM81" s="1543"/>
      <c r="AN81" s="1543"/>
      <c r="AO81" s="1544"/>
    </row>
    <row r="82" spans="3:41" ht="14.45" hidden="1" customHeight="1">
      <c r="C82" s="395" t="str">
        <f t="shared" si="2"/>
        <v>－</v>
      </c>
      <c r="F82" s="1522" t="s">
        <v>674</v>
      </c>
      <c r="G82" s="1514"/>
      <c r="H82" s="1514"/>
      <c r="I82" s="1514"/>
      <c r="J82" s="1514"/>
      <c r="K82" s="1514"/>
      <c r="L82" s="1514"/>
      <c r="M82" s="1514"/>
      <c r="N82" s="1515"/>
      <c r="O82" s="1515"/>
      <c r="P82" s="1515"/>
      <c r="Q82" s="1515"/>
      <c r="R82" s="1515"/>
      <c r="S82" s="1515"/>
      <c r="T82" s="1515"/>
      <c r="U82" s="1515"/>
      <c r="V82" s="1515"/>
      <c r="W82" s="1515"/>
      <c r="X82" s="1515"/>
      <c r="Y82" s="1515"/>
      <c r="Z82" s="1515"/>
      <c r="AA82" s="1523" t="s">
        <v>1059</v>
      </c>
      <c r="AB82" s="1536"/>
      <c r="AC82" s="1537"/>
      <c r="AD82" s="1537"/>
      <c r="AE82" s="1537"/>
      <c r="AF82" s="1537"/>
      <c r="AG82" s="1537"/>
      <c r="AH82" s="1537"/>
      <c r="AI82" s="1537"/>
      <c r="AJ82" s="1537"/>
      <c r="AK82" s="1537"/>
      <c r="AL82" s="1537"/>
      <c r="AM82" s="1537"/>
      <c r="AN82" s="1537"/>
      <c r="AO82" s="1538"/>
    </row>
    <row r="83" spans="3:41" ht="14.45" hidden="1" customHeight="1">
      <c r="C83" s="395" t="str">
        <f t="shared" si="2"/>
        <v>－</v>
      </c>
      <c r="F83" s="1522"/>
      <c r="G83" s="1514"/>
      <c r="H83" s="1514"/>
      <c r="I83" s="1514"/>
      <c r="J83" s="1514"/>
      <c r="K83" s="1514"/>
      <c r="L83" s="1514"/>
      <c r="M83" s="1514"/>
      <c r="N83" s="1515"/>
      <c r="O83" s="1515"/>
      <c r="P83" s="1515"/>
      <c r="Q83" s="1515"/>
      <c r="R83" s="1515"/>
      <c r="S83" s="1515"/>
      <c r="T83" s="1515"/>
      <c r="U83" s="1515"/>
      <c r="V83" s="1515"/>
      <c r="W83" s="1515"/>
      <c r="X83" s="1515"/>
      <c r="Y83" s="1515"/>
      <c r="Z83" s="1515"/>
      <c r="AA83" s="1524"/>
      <c r="AB83" s="1539"/>
      <c r="AC83" s="1540"/>
      <c r="AD83" s="1540"/>
      <c r="AE83" s="1540"/>
      <c r="AF83" s="1540"/>
      <c r="AG83" s="1540"/>
      <c r="AH83" s="1540"/>
      <c r="AI83" s="1540"/>
      <c r="AJ83" s="1540"/>
      <c r="AK83" s="1540"/>
      <c r="AL83" s="1540"/>
      <c r="AM83" s="1540"/>
      <c r="AN83" s="1540"/>
      <c r="AO83" s="1541"/>
    </row>
    <row r="84" spans="3:41" ht="14.45" hidden="1" customHeight="1">
      <c r="C84" s="395" t="str">
        <f t="shared" si="2"/>
        <v>－</v>
      </c>
      <c r="F84" s="1522"/>
      <c r="G84" s="1514"/>
      <c r="H84" s="1514"/>
      <c r="I84" s="1514"/>
      <c r="J84" s="1514"/>
      <c r="K84" s="1514"/>
      <c r="L84" s="1514"/>
      <c r="M84" s="1514"/>
      <c r="N84" s="1515"/>
      <c r="O84" s="1515"/>
      <c r="P84" s="1515"/>
      <c r="Q84" s="1515"/>
      <c r="R84" s="1515"/>
      <c r="S84" s="1515"/>
      <c r="T84" s="1515"/>
      <c r="U84" s="1515"/>
      <c r="V84" s="1515"/>
      <c r="W84" s="1515"/>
      <c r="X84" s="1515"/>
      <c r="Y84" s="1515"/>
      <c r="Z84" s="1515"/>
      <c r="AA84" s="1524"/>
      <c r="AB84" s="1539"/>
      <c r="AC84" s="1540"/>
      <c r="AD84" s="1540"/>
      <c r="AE84" s="1540"/>
      <c r="AF84" s="1540"/>
      <c r="AG84" s="1540"/>
      <c r="AH84" s="1540"/>
      <c r="AI84" s="1540"/>
      <c r="AJ84" s="1540"/>
      <c r="AK84" s="1540"/>
      <c r="AL84" s="1540"/>
      <c r="AM84" s="1540"/>
      <c r="AN84" s="1540"/>
      <c r="AO84" s="1541"/>
    </row>
    <row r="85" spans="3:41" ht="15" hidden="1" customHeight="1">
      <c r="C85" s="395" t="str">
        <f t="shared" si="2"/>
        <v>－</v>
      </c>
      <c r="F85" s="1522"/>
      <c r="G85" s="1514"/>
      <c r="H85" s="1514"/>
      <c r="I85" s="1514"/>
      <c r="J85" s="1514"/>
      <c r="K85" s="1514"/>
      <c r="L85" s="1514"/>
      <c r="M85" s="1514"/>
      <c r="N85" s="1515"/>
      <c r="O85" s="1515"/>
      <c r="P85" s="1515"/>
      <c r="Q85" s="1515"/>
      <c r="R85" s="1515"/>
      <c r="S85" s="1515"/>
      <c r="T85" s="1515"/>
      <c r="U85" s="1515"/>
      <c r="V85" s="1515"/>
      <c r="W85" s="1515"/>
      <c r="X85" s="1515"/>
      <c r="Y85" s="1515"/>
      <c r="Z85" s="1515"/>
      <c r="AA85" s="1525"/>
      <c r="AB85" s="1542"/>
      <c r="AC85" s="1543"/>
      <c r="AD85" s="1543"/>
      <c r="AE85" s="1543"/>
      <c r="AF85" s="1543"/>
      <c r="AG85" s="1543"/>
      <c r="AH85" s="1543"/>
      <c r="AI85" s="1543"/>
      <c r="AJ85" s="1543"/>
      <c r="AK85" s="1543"/>
      <c r="AL85" s="1543"/>
      <c r="AM85" s="1543"/>
      <c r="AN85" s="1543"/>
      <c r="AO85" s="1544"/>
    </row>
    <row r="86" spans="3:41" ht="14.45" hidden="1" customHeight="1">
      <c r="C86" s="395" t="str">
        <f t="shared" si="2"/>
        <v>－</v>
      </c>
      <c r="F86" s="1522"/>
      <c r="G86" s="1514"/>
      <c r="H86" s="1514"/>
      <c r="I86" s="1514"/>
      <c r="J86" s="1514"/>
      <c r="K86" s="1514"/>
      <c r="L86" s="1514"/>
      <c r="M86" s="1514"/>
      <c r="N86" s="1515"/>
      <c r="O86" s="1515"/>
      <c r="P86" s="1515"/>
      <c r="Q86" s="1515"/>
      <c r="R86" s="1515"/>
      <c r="S86" s="1515"/>
      <c r="T86" s="1515"/>
      <c r="U86" s="1515"/>
      <c r="V86" s="1515"/>
      <c r="W86" s="1515"/>
      <c r="X86" s="1515"/>
      <c r="Y86" s="1515"/>
      <c r="Z86" s="1515"/>
      <c r="AA86" s="1533" t="s">
        <v>1060</v>
      </c>
      <c r="AB86" s="1536"/>
      <c r="AC86" s="1537"/>
      <c r="AD86" s="1537"/>
      <c r="AE86" s="1537"/>
      <c r="AF86" s="1537"/>
      <c r="AG86" s="1537"/>
      <c r="AH86" s="1537"/>
      <c r="AI86" s="1537"/>
      <c r="AJ86" s="1537"/>
      <c r="AK86" s="1537"/>
      <c r="AL86" s="1537"/>
      <c r="AM86" s="1537"/>
      <c r="AN86" s="1537"/>
      <c r="AO86" s="1538"/>
    </row>
    <row r="87" spans="3:41" ht="14.45" hidden="1" customHeight="1">
      <c r="C87" s="395" t="str">
        <f t="shared" si="2"/>
        <v>－</v>
      </c>
      <c r="F87" s="1522"/>
      <c r="G87" s="1514"/>
      <c r="H87" s="1514"/>
      <c r="I87" s="1514"/>
      <c r="J87" s="1514"/>
      <c r="K87" s="1514"/>
      <c r="L87" s="1514"/>
      <c r="M87" s="1514"/>
      <c r="N87" s="1515"/>
      <c r="O87" s="1515"/>
      <c r="P87" s="1515"/>
      <c r="Q87" s="1515"/>
      <c r="R87" s="1515"/>
      <c r="S87" s="1515"/>
      <c r="T87" s="1515"/>
      <c r="U87" s="1515"/>
      <c r="V87" s="1515"/>
      <c r="W87" s="1515"/>
      <c r="X87" s="1515"/>
      <c r="Y87" s="1515"/>
      <c r="Z87" s="1515"/>
      <c r="AA87" s="1534"/>
      <c r="AB87" s="1539"/>
      <c r="AC87" s="1540"/>
      <c r="AD87" s="1540"/>
      <c r="AE87" s="1540"/>
      <c r="AF87" s="1540"/>
      <c r="AG87" s="1540"/>
      <c r="AH87" s="1540"/>
      <c r="AI87" s="1540"/>
      <c r="AJ87" s="1540"/>
      <c r="AK87" s="1540"/>
      <c r="AL87" s="1540"/>
      <c r="AM87" s="1540"/>
      <c r="AN87" s="1540"/>
      <c r="AO87" s="1541"/>
    </row>
    <row r="88" spans="3:41" ht="14.45" hidden="1" customHeight="1">
      <c r="C88" s="395" t="str">
        <f t="shared" si="2"/>
        <v>－</v>
      </c>
      <c r="F88" s="1522"/>
      <c r="G88" s="1514"/>
      <c r="H88" s="1514"/>
      <c r="I88" s="1514"/>
      <c r="J88" s="1514"/>
      <c r="K88" s="1514"/>
      <c r="L88" s="1514"/>
      <c r="M88" s="1514"/>
      <c r="N88" s="1515"/>
      <c r="O88" s="1515"/>
      <c r="P88" s="1515"/>
      <c r="Q88" s="1515"/>
      <c r="R88" s="1515"/>
      <c r="S88" s="1515"/>
      <c r="T88" s="1515"/>
      <c r="U88" s="1515"/>
      <c r="V88" s="1515"/>
      <c r="W88" s="1515"/>
      <c r="X88" s="1515"/>
      <c r="Y88" s="1515"/>
      <c r="Z88" s="1515"/>
      <c r="AA88" s="1534"/>
      <c r="AB88" s="1539"/>
      <c r="AC88" s="1540"/>
      <c r="AD88" s="1540"/>
      <c r="AE88" s="1540"/>
      <c r="AF88" s="1540"/>
      <c r="AG88" s="1540"/>
      <c r="AH88" s="1540"/>
      <c r="AI88" s="1540"/>
      <c r="AJ88" s="1540"/>
      <c r="AK88" s="1540"/>
      <c r="AL88" s="1540"/>
      <c r="AM88" s="1540"/>
      <c r="AN88" s="1540"/>
      <c r="AO88" s="1541"/>
    </row>
    <row r="89" spans="3:41" ht="15" hidden="1" customHeight="1">
      <c r="C89" s="395" t="str">
        <f t="shared" si="2"/>
        <v>－</v>
      </c>
      <c r="F89" s="1522"/>
      <c r="G89" s="1514"/>
      <c r="H89" s="1514"/>
      <c r="I89" s="1514"/>
      <c r="J89" s="1514"/>
      <c r="K89" s="1514"/>
      <c r="L89" s="1514"/>
      <c r="M89" s="1514"/>
      <c r="N89" s="1515"/>
      <c r="O89" s="1515"/>
      <c r="P89" s="1515"/>
      <c r="Q89" s="1515"/>
      <c r="R89" s="1515"/>
      <c r="S89" s="1515"/>
      <c r="T89" s="1515"/>
      <c r="U89" s="1515"/>
      <c r="V89" s="1515"/>
      <c r="W89" s="1515"/>
      <c r="X89" s="1515"/>
      <c r="Y89" s="1515"/>
      <c r="Z89" s="1515"/>
      <c r="AA89" s="1535"/>
      <c r="AB89" s="1542"/>
      <c r="AC89" s="1543"/>
      <c r="AD89" s="1543"/>
      <c r="AE89" s="1543"/>
      <c r="AF89" s="1543"/>
      <c r="AG89" s="1543"/>
      <c r="AH89" s="1543"/>
      <c r="AI89" s="1543"/>
      <c r="AJ89" s="1543"/>
      <c r="AK89" s="1543"/>
      <c r="AL89" s="1543"/>
      <c r="AM89" s="1543"/>
      <c r="AN89" s="1543"/>
      <c r="AO89" s="1544"/>
    </row>
    <row r="90" spans="3:41" ht="14.45" hidden="1" customHeight="1">
      <c r="C90" s="395" t="str">
        <f t="shared" si="2"/>
        <v>－</v>
      </c>
      <c r="F90" s="1522" t="s">
        <v>675</v>
      </c>
      <c r="G90" s="1514"/>
      <c r="H90" s="1514"/>
      <c r="I90" s="1514"/>
      <c r="J90" s="1514"/>
      <c r="K90" s="1514"/>
      <c r="L90" s="1514"/>
      <c r="M90" s="1514"/>
      <c r="N90" s="1515"/>
      <c r="O90" s="1515"/>
      <c r="P90" s="1515"/>
      <c r="Q90" s="1515"/>
      <c r="R90" s="1515"/>
      <c r="S90" s="1515"/>
      <c r="T90" s="1515"/>
      <c r="U90" s="1515"/>
      <c r="V90" s="1515"/>
      <c r="W90" s="1515"/>
      <c r="X90" s="1515"/>
      <c r="Y90" s="1515"/>
      <c r="Z90" s="1515"/>
      <c r="AA90" s="1523" t="s">
        <v>1059</v>
      </c>
      <c r="AB90" s="1536"/>
      <c r="AC90" s="1537"/>
      <c r="AD90" s="1537"/>
      <c r="AE90" s="1537"/>
      <c r="AF90" s="1537"/>
      <c r="AG90" s="1537"/>
      <c r="AH90" s="1537"/>
      <c r="AI90" s="1537"/>
      <c r="AJ90" s="1537"/>
      <c r="AK90" s="1537"/>
      <c r="AL90" s="1537"/>
      <c r="AM90" s="1537"/>
      <c r="AN90" s="1537"/>
      <c r="AO90" s="1538"/>
    </row>
    <row r="91" spans="3:41" ht="14.45" hidden="1" customHeight="1">
      <c r="C91" s="395" t="str">
        <f t="shared" si="2"/>
        <v>－</v>
      </c>
      <c r="F91" s="1522"/>
      <c r="G91" s="1514"/>
      <c r="H91" s="1514"/>
      <c r="I91" s="1514"/>
      <c r="J91" s="1514"/>
      <c r="K91" s="1514"/>
      <c r="L91" s="1514"/>
      <c r="M91" s="1514"/>
      <c r="N91" s="1515"/>
      <c r="O91" s="1515"/>
      <c r="P91" s="1515"/>
      <c r="Q91" s="1515"/>
      <c r="R91" s="1515"/>
      <c r="S91" s="1515"/>
      <c r="T91" s="1515"/>
      <c r="U91" s="1515"/>
      <c r="V91" s="1515"/>
      <c r="W91" s="1515"/>
      <c r="X91" s="1515"/>
      <c r="Y91" s="1515"/>
      <c r="Z91" s="1515"/>
      <c r="AA91" s="1524"/>
      <c r="AB91" s="1539"/>
      <c r="AC91" s="1540"/>
      <c r="AD91" s="1540"/>
      <c r="AE91" s="1540"/>
      <c r="AF91" s="1540"/>
      <c r="AG91" s="1540"/>
      <c r="AH91" s="1540"/>
      <c r="AI91" s="1540"/>
      <c r="AJ91" s="1540"/>
      <c r="AK91" s="1540"/>
      <c r="AL91" s="1540"/>
      <c r="AM91" s="1540"/>
      <c r="AN91" s="1540"/>
      <c r="AO91" s="1541"/>
    </row>
    <row r="92" spans="3:41" ht="14.45" hidden="1" customHeight="1">
      <c r="C92" s="395" t="str">
        <f t="shared" si="2"/>
        <v>－</v>
      </c>
      <c r="F92" s="1522"/>
      <c r="G92" s="1514"/>
      <c r="H92" s="1514"/>
      <c r="I92" s="1514"/>
      <c r="J92" s="1514"/>
      <c r="K92" s="1514"/>
      <c r="L92" s="1514"/>
      <c r="M92" s="1514"/>
      <c r="N92" s="1515"/>
      <c r="O92" s="1515"/>
      <c r="P92" s="1515"/>
      <c r="Q92" s="1515"/>
      <c r="R92" s="1515"/>
      <c r="S92" s="1515"/>
      <c r="T92" s="1515"/>
      <c r="U92" s="1515"/>
      <c r="V92" s="1515"/>
      <c r="W92" s="1515"/>
      <c r="X92" s="1515"/>
      <c r="Y92" s="1515"/>
      <c r="Z92" s="1515"/>
      <c r="AA92" s="1524"/>
      <c r="AB92" s="1539"/>
      <c r="AC92" s="1540"/>
      <c r="AD92" s="1540"/>
      <c r="AE92" s="1540"/>
      <c r="AF92" s="1540"/>
      <c r="AG92" s="1540"/>
      <c r="AH92" s="1540"/>
      <c r="AI92" s="1540"/>
      <c r="AJ92" s="1540"/>
      <c r="AK92" s="1540"/>
      <c r="AL92" s="1540"/>
      <c r="AM92" s="1540"/>
      <c r="AN92" s="1540"/>
      <c r="AO92" s="1541"/>
    </row>
    <row r="93" spans="3:41" ht="15" hidden="1" customHeight="1">
      <c r="C93" s="395" t="str">
        <f t="shared" si="2"/>
        <v>－</v>
      </c>
      <c r="F93" s="1522"/>
      <c r="G93" s="1514"/>
      <c r="H93" s="1514"/>
      <c r="I93" s="1514"/>
      <c r="J93" s="1514"/>
      <c r="K93" s="1514"/>
      <c r="L93" s="1514"/>
      <c r="M93" s="1514"/>
      <c r="N93" s="1515"/>
      <c r="O93" s="1515"/>
      <c r="P93" s="1515"/>
      <c r="Q93" s="1515"/>
      <c r="R93" s="1515"/>
      <c r="S93" s="1515"/>
      <c r="T93" s="1515"/>
      <c r="U93" s="1515"/>
      <c r="V93" s="1515"/>
      <c r="W93" s="1515"/>
      <c r="X93" s="1515"/>
      <c r="Y93" s="1515"/>
      <c r="Z93" s="1515"/>
      <c r="AA93" s="1525"/>
      <c r="AB93" s="1542"/>
      <c r="AC93" s="1543"/>
      <c r="AD93" s="1543"/>
      <c r="AE93" s="1543"/>
      <c r="AF93" s="1543"/>
      <c r="AG93" s="1543"/>
      <c r="AH93" s="1543"/>
      <c r="AI93" s="1543"/>
      <c r="AJ93" s="1543"/>
      <c r="AK93" s="1543"/>
      <c r="AL93" s="1543"/>
      <c r="AM93" s="1543"/>
      <c r="AN93" s="1543"/>
      <c r="AO93" s="1544"/>
    </row>
    <row r="94" spans="3:41" ht="14.45" hidden="1" customHeight="1">
      <c r="C94" s="395" t="str">
        <f t="shared" ref="C94:C123" si="3">+$C$64</f>
        <v>－</v>
      </c>
      <c r="F94" s="1522"/>
      <c r="G94" s="1514"/>
      <c r="H94" s="1514"/>
      <c r="I94" s="1514"/>
      <c r="J94" s="1514"/>
      <c r="K94" s="1514"/>
      <c r="L94" s="1514"/>
      <c r="M94" s="1514"/>
      <c r="N94" s="1515"/>
      <c r="O94" s="1515"/>
      <c r="P94" s="1515"/>
      <c r="Q94" s="1515"/>
      <c r="R94" s="1515"/>
      <c r="S94" s="1515"/>
      <c r="T94" s="1515"/>
      <c r="U94" s="1515"/>
      <c r="V94" s="1515"/>
      <c r="W94" s="1515"/>
      <c r="X94" s="1515"/>
      <c r="Y94" s="1515"/>
      <c r="Z94" s="1515"/>
      <c r="AA94" s="1533" t="s">
        <v>1060</v>
      </c>
      <c r="AB94" s="1536"/>
      <c r="AC94" s="1537"/>
      <c r="AD94" s="1537"/>
      <c r="AE94" s="1537"/>
      <c r="AF94" s="1537"/>
      <c r="AG94" s="1537"/>
      <c r="AH94" s="1537"/>
      <c r="AI94" s="1537"/>
      <c r="AJ94" s="1537"/>
      <c r="AK94" s="1537"/>
      <c r="AL94" s="1537"/>
      <c r="AM94" s="1537"/>
      <c r="AN94" s="1537"/>
      <c r="AO94" s="1538"/>
    </row>
    <row r="95" spans="3:41" ht="14.45" hidden="1" customHeight="1">
      <c r="C95" s="395" t="str">
        <f t="shared" si="3"/>
        <v>－</v>
      </c>
      <c r="F95" s="1522"/>
      <c r="G95" s="1514"/>
      <c r="H95" s="1514"/>
      <c r="I95" s="1514"/>
      <c r="J95" s="1514"/>
      <c r="K95" s="1514"/>
      <c r="L95" s="1514"/>
      <c r="M95" s="1514"/>
      <c r="N95" s="1515"/>
      <c r="O95" s="1515"/>
      <c r="P95" s="1515"/>
      <c r="Q95" s="1515"/>
      <c r="R95" s="1515"/>
      <c r="S95" s="1515"/>
      <c r="T95" s="1515"/>
      <c r="U95" s="1515"/>
      <c r="V95" s="1515"/>
      <c r="W95" s="1515"/>
      <c r="X95" s="1515"/>
      <c r="Y95" s="1515"/>
      <c r="Z95" s="1515"/>
      <c r="AA95" s="1534"/>
      <c r="AB95" s="1539"/>
      <c r="AC95" s="1540"/>
      <c r="AD95" s="1540"/>
      <c r="AE95" s="1540"/>
      <c r="AF95" s="1540"/>
      <c r="AG95" s="1540"/>
      <c r="AH95" s="1540"/>
      <c r="AI95" s="1540"/>
      <c r="AJ95" s="1540"/>
      <c r="AK95" s="1540"/>
      <c r="AL95" s="1540"/>
      <c r="AM95" s="1540"/>
      <c r="AN95" s="1540"/>
      <c r="AO95" s="1541"/>
    </row>
    <row r="96" spans="3:41" ht="14.45" hidden="1" customHeight="1">
      <c r="C96" s="395" t="str">
        <f t="shared" si="3"/>
        <v>－</v>
      </c>
      <c r="F96" s="1522"/>
      <c r="G96" s="1514"/>
      <c r="H96" s="1514"/>
      <c r="I96" s="1514"/>
      <c r="J96" s="1514"/>
      <c r="K96" s="1514"/>
      <c r="L96" s="1514"/>
      <c r="M96" s="1514"/>
      <c r="N96" s="1515"/>
      <c r="O96" s="1515"/>
      <c r="P96" s="1515"/>
      <c r="Q96" s="1515"/>
      <c r="R96" s="1515"/>
      <c r="S96" s="1515"/>
      <c r="T96" s="1515"/>
      <c r="U96" s="1515"/>
      <c r="V96" s="1515"/>
      <c r="W96" s="1515"/>
      <c r="X96" s="1515"/>
      <c r="Y96" s="1515"/>
      <c r="Z96" s="1515"/>
      <c r="AA96" s="1534"/>
      <c r="AB96" s="1539"/>
      <c r="AC96" s="1540"/>
      <c r="AD96" s="1540"/>
      <c r="AE96" s="1540"/>
      <c r="AF96" s="1540"/>
      <c r="AG96" s="1540"/>
      <c r="AH96" s="1540"/>
      <c r="AI96" s="1540"/>
      <c r="AJ96" s="1540"/>
      <c r="AK96" s="1540"/>
      <c r="AL96" s="1540"/>
      <c r="AM96" s="1540"/>
      <c r="AN96" s="1540"/>
      <c r="AO96" s="1541"/>
    </row>
    <row r="97" spans="3:41" ht="15" hidden="1" customHeight="1">
      <c r="C97" s="395" t="str">
        <f t="shared" si="3"/>
        <v>－</v>
      </c>
      <c r="F97" s="1522"/>
      <c r="G97" s="1514"/>
      <c r="H97" s="1514"/>
      <c r="I97" s="1514"/>
      <c r="J97" s="1514"/>
      <c r="K97" s="1514"/>
      <c r="L97" s="1514"/>
      <c r="M97" s="1514"/>
      <c r="N97" s="1515"/>
      <c r="O97" s="1515"/>
      <c r="P97" s="1515"/>
      <c r="Q97" s="1515"/>
      <c r="R97" s="1515"/>
      <c r="S97" s="1515"/>
      <c r="T97" s="1515"/>
      <c r="U97" s="1515"/>
      <c r="V97" s="1515"/>
      <c r="W97" s="1515"/>
      <c r="X97" s="1515"/>
      <c r="Y97" s="1515"/>
      <c r="Z97" s="1515"/>
      <c r="AA97" s="1535"/>
      <c r="AB97" s="1542"/>
      <c r="AC97" s="1543"/>
      <c r="AD97" s="1543"/>
      <c r="AE97" s="1543"/>
      <c r="AF97" s="1543"/>
      <c r="AG97" s="1543"/>
      <c r="AH97" s="1543"/>
      <c r="AI97" s="1543"/>
      <c r="AJ97" s="1543"/>
      <c r="AK97" s="1543"/>
      <c r="AL97" s="1543"/>
      <c r="AM97" s="1543"/>
      <c r="AN97" s="1543"/>
      <c r="AO97" s="1544"/>
    </row>
    <row r="98" spans="3:41" ht="14.45" hidden="1" customHeight="1">
      <c r="C98" s="395" t="str">
        <f t="shared" si="3"/>
        <v>－</v>
      </c>
      <c r="F98" s="1522" t="s">
        <v>676</v>
      </c>
      <c r="G98" s="1514"/>
      <c r="H98" s="1514"/>
      <c r="I98" s="1514"/>
      <c r="J98" s="1514"/>
      <c r="K98" s="1514"/>
      <c r="L98" s="1514"/>
      <c r="M98" s="1514"/>
      <c r="N98" s="1515"/>
      <c r="O98" s="1515"/>
      <c r="P98" s="1515"/>
      <c r="Q98" s="1515"/>
      <c r="R98" s="1515"/>
      <c r="S98" s="1515"/>
      <c r="T98" s="1515"/>
      <c r="U98" s="1515"/>
      <c r="V98" s="1515"/>
      <c r="W98" s="1515"/>
      <c r="X98" s="1515"/>
      <c r="Y98" s="1515"/>
      <c r="Z98" s="1515"/>
      <c r="AA98" s="1523" t="s">
        <v>1059</v>
      </c>
      <c r="AB98" s="1536"/>
      <c r="AC98" s="1537"/>
      <c r="AD98" s="1537"/>
      <c r="AE98" s="1537"/>
      <c r="AF98" s="1537"/>
      <c r="AG98" s="1537"/>
      <c r="AH98" s="1537"/>
      <c r="AI98" s="1537"/>
      <c r="AJ98" s="1537"/>
      <c r="AK98" s="1537"/>
      <c r="AL98" s="1537"/>
      <c r="AM98" s="1537"/>
      <c r="AN98" s="1537"/>
      <c r="AO98" s="1538"/>
    </row>
    <row r="99" spans="3:41" ht="14.45" hidden="1" customHeight="1">
      <c r="C99" s="395" t="str">
        <f t="shared" si="3"/>
        <v>－</v>
      </c>
      <c r="F99" s="1522"/>
      <c r="G99" s="1514"/>
      <c r="H99" s="1514"/>
      <c r="I99" s="1514"/>
      <c r="J99" s="1514"/>
      <c r="K99" s="1514"/>
      <c r="L99" s="1514"/>
      <c r="M99" s="1514"/>
      <c r="N99" s="1515"/>
      <c r="O99" s="1515"/>
      <c r="P99" s="1515"/>
      <c r="Q99" s="1515"/>
      <c r="R99" s="1515"/>
      <c r="S99" s="1515"/>
      <c r="T99" s="1515"/>
      <c r="U99" s="1515"/>
      <c r="V99" s="1515"/>
      <c r="W99" s="1515"/>
      <c r="X99" s="1515"/>
      <c r="Y99" s="1515"/>
      <c r="Z99" s="1515"/>
      <c r="AA99" s="1524"/>
      <c r="AB99" s="1539"/>
      <c r="AC99" s="1540"/>
      <c r="AD99" s="1540"/>
      <c r="AE99" s="1540"/>
      <c r="AF99" s="1540"/>
      <c r="AG99" s="1540"/>
      <c r="AH99" s="1540"/>
      <c r="AI99" s="1540"/>
      <c r="AJ99" s="1540"/>
      <c r="AK99" s="1540"/>
      <c r="AL99" s="1540"/>
      <c r="AM99" s="1540"/>
      <c r="AN99" s="1540"/>
      <c r="AO99" s="1541"/>
    </row>
    <row r="100" spans="3:41" ht="14.45" hidden="1" customHeight="1">
      <c r="C100" s="395" t="str">
        <f t="shared" si="3"/>
        <v>－</v>
      </c>
      <c r="F100" s="1522"/>
      <c r="G100" s="1514"/>
      <c r="H100" s="1514"/>
      <c r="I100" s="1514"/>
      <c r="J100" s="1514"/>
      <c r="K100" s="1514"/>
      <c r="L100" s="1514"/>
      <c r="M100" s="1514"/>
      <c r="N100" s="1515"/>
      <c r="O100" s="1515"/>
      <c r="P100" s="1515"/>
      <c r="Q100" s="1515"/>
      <c r="R100" s="1515"/>
      <c r="S100" s="1515"/>
      <c r="T100" s="1515"/>
      <c r="U100" s="1515"/>
      <c r="V100" s="1515"/>
      <c r="W100" s="1515"/>
      <c r="X100" s="1515"/>
      <c r="Y100" s="1515"/>
      <c r="Z100" s="1515"/>
      <c r="AA100" s="1524"/>
      <c r="AB100" s="1539"/>
      <c r="AC100" s="1540"/>
      <c r="AD100" s="1540"/>
      <c r="AE100" s="1540"/>
      <c r="AF100" s="1540"/>
      <c r="AG100" s="1540"/>
      <c r="AH100" s="1540"/>
      <c r="AI100" s="1540"/>
      <c r="AJ100" s="1540"/>
      <c r="AK100" s="1540"/>
      <c r="AL100" s="1540"/>
      <c r="AM100" s="1540"/>
      <c r="AN100" s="1540"/>
      <c r="AO100" s="1541"/>
    </row>
    <row r="101" spans="3:41" ht="15" hidden="1" customHeight="1">
      <c r="C101" s="395" t="str">
        <f t="shared" si="3"/>
        <v>－</v>
      </c>
      <c r="F101" s="1522"/>
      <c r="G101" s="1514"/>
      <c r="H101" s="1514"/>
      <c r="I101" s="1514"/>
      <c r="J101" s="1514"/>
      <c r="K101" s="1514"/>
      <c r="L101" s="1514"/>
      <c r="M101" s="1514"/>
      <c r="N101" s="1515"/>
      <c r="O101" s="1515"/>
      <c r="P101" s="1515"/>
      <c r="Q101" s="1515"/>
      <c r="R101" s="1515"/>
      <c r="S101" s="1515"/>
      <c r="T101" s="1515"/>
      <c r="U101" s="1515"/>
      <c r="V101" s="1515"/>
      <c r="W101" s="1515"/>
      <c r="X101" s="1515"/>
      <c r="Y101" s="1515"/>
      <c r="Z101" s="1515"/>
      <c r="AA101" s="1525"/>
      <c r="AB101" s="1542"/>
      <c r="AC101" s="1543"/>
      <c r="AD101" s="1543"/>
      <c r="AE101" s="1543"/>
      <c r="AF101" s="1543"/>
      <c r="AG101" s="1543"/>
      <c r="AH101" s="1543"/>
      <c r="AI101" s="1543"/>
      <c r="AJ101" s="1543"/>
      <c r="AK101" s="1543"/>
      <c r="AL101" s="1543"/>
      <c r="AM101" s="1543"/>
      <c r="AN101" s="1543"/>
      <c r="AO101" s="1544"/>
    </row>
    <row r="102" spans="3:41" ht="14.45" hidden="1" customHeight="1">
      <c r="C102" s="395" t="str">
        <f t="shared" si="3"/>
        <v>－</v>
      </c>
      <c r="F102" s="1522"/>
      <c r="G102" s="1514"/>
      <c r="H102" s="1514"/>
      <c r="I102" s="1514"/>
      <c r="J102" s="1514"/>
      <c r="K102" s="1514"/>
      <c r="L102" s="1514"/>
      <c r="M102" s="1514"/>
      <c r="N102" s="1515"/>
      <c r="O102" s="1515"/>
      <c r="P102" s="1515"/>
      <c r="Q102" s="1515"/>
      <c r="R102" s="1515"/>
      <c r="S102" s="1515"/>
      <c r="T102" s="1515"/>
      <c r="U102" s="1515"/>
      <c r="V102" s="1515"/>
      <c r="W102" s="1515"/>
      <c r="X102" s="1515"/>
      <c r="Y102" s="1515"/>
      <c r="Z102" s="1515"/>
      <c r="AA102" s="1533" t="s">
        <v>1060</v>
      </c>
      <c r="AB102" s="1536"/>
      <c r="AC102" s="1537"/>
      <c r="AD102" s="1537"/>
      <c r="AE102" s="1537"/>
      <c r="AF102" s="1537"/>
      <c r="AG102" s="1537"/>
      <c r="AH102" s="1537"/>
      <c r="AI102" s="1537"/>
      <c r="AJ102" s="1537"/>
      <c r="AK102" s="1537"/>
      <c r="AL102" s="1537"/>
      <c r="AM102" s="1537"/>
      <c r="AN102" s="1537"/>
      <c r="AO102" s="1538"/>
    </row>
    <row r="103" spans="3:41" ht="14.45" hidden="1" customHeight="1">
      <c r="C103" s="395" t="str">
        <f t="shared" si="3"/>
        <v>－</v>
      </c>
      <c r="F103" s="1522"/>
      <c r="G103" s="1514"/>
      <c r="H103" s="1514"/>
      <c r="I103" s="1514"/>
      <c r="J103" s="1514"/>
      <c r="K103" s="1514"/>
      <c r="L103" s="1514"/>
      <c r="M103" s="1514"/>
      <c r="N103" s="1515"/>
      <c r="O103" s="1515"/>
      <c r="P103" s="1515"/>
      <c r="Q103" s="1515"/>
      <c r="R103" s="1515"/>
      <c r="S103" s="1515"/>
      <c r="T103" s="1515"/>
      <c r="U103" s="1515"/>
      <c r="V103" s="1515"/>
      <c r="W103" s="1515"/>
      <c r="X103" s="1515"/>
      <c r="Y103" s="1515"/>
      <c r="Z103" s="1515"/>
      <c r="AA103" s="1534"/>
      <c r="AB103" s="1539"/>
      <c r="AC103" s="1540"/>
      <c r="AD103" s="1540"/>
      <c r="AE103" s="1540"/>
      <c r="AF103" s="1540"/>
      <c r="AG103" s="1540"/>
      <c r="AH103" s="1540"/>
      <c r="AI103" s="1540"/>
      <c r="AJ103" s="1540"/>
      <c r="AK103" s="1540"/>
      <c r="AL103" s="1540"/>
      <c r="AM103" s="1540"/>
      <c r="AN103" s="1540"/>
      <c r="AO103" s="1541"/>
    </row>
    <row r="104" spans="3:41" ht="14.45" hidden="1" customHeight="1">
      <c r="C104" s="395" t="str">
        <f t="shared" si="3"/>
        <v>－</v>
      </c>
      <c r="F104" s="1522"/>
      <c r="G104" s="1514"/>
      <c r="H104" s="1514"/>
      <c r="I104" s="1514"/>
      <c r="J104" s="1514"/>
      <c r="K104" s="1514"/>
      <c r="L104" s="1514"/>
      <c r="M104" s="1514"/>
      <c r="N104" s="1515"/>
      <c r="O104" s="1515"/>
      <c r="P104" s="1515"/>
      <c r="Q104" s="1515"/>
      <c r="R104" s="1515"/>
      <c r="S104" s="1515"/>
      <c r="T104" s="1515"/>
      <c r="U104" s="1515"/>
      <c r="V104" s="1515"/>
      <c r="W104" s="1515"/>
      <c r="X104" s="1515"/>
      <c r="Y104" s="1515"/>
      <c r="Z104" s="1515"/>
      <c r="AA104" s="1534"/>
      <c r="AB104" s="1539"/>
      <c r="AC104" s="1540"/>
      <c r="AD104" s="1540"/>
      <c r="AE104" s="1540"/>
      <c r="AF104" s="1540"/>
      <c r="AG104" s="1540"/>
      <c r="AH104" s="1540"/>
      <c r="AI104" s="1540"/>
      <c r="AJ104" s="1540"/>
      <c r="AK104" s="1540"/>
      <c r="AL104" s="1540"/>
      <c r="AM104" s="1540"/>
      <c r="AN104" s="1540"/>
      <c r="AO104" s="1541"/>
    </row>
    <row r="105" spans="3:41" ht="15" hidden="1" customHeight="1">
      <c r="C105" s="395" t="str">
        <f t="shared" si="3"/>
        <v>－</v>
      </c>
      <c r="F105" s="1522"/>
      <c r="G105" s="1514"/>
      <c r="H105" s="1514"/>
      <c r="I105" s="1514"/>
      <c r="J105" s="1514"/>
      <c r="K105" s="1514"/>
      <c r="L105" s="1514"/>
      <c r="M105" s="1514"/>
      <c r="N105" s="1515"/>
      <c r="O105" s="1515"/>
      <c r="P105" s="1515"/>
      <c r="Q105" s="1515"/>
      <c r="R105" s="1515"/>
      <c r="S105" s="1515"/>
      <c r="T105" s="1515"/>
      <c r="U105" s="1515"/>
      <c r="V105" s="1515"/>
      <c r="W105" s="1515"/>
      <c r="X105" s="1515"/>
      <c r="Y105" s="1515"/>
      <c r="Z105" s="1515"/>
      <c r="AA105" s="1535"/>
      <c r="AB105" s="1542"/>
      <c r="AC105" s="1543"/>
      <c r="AD105" s="1543"/>
      <c r="AE105" s="1543"/>
      <c r="AF105" s="1543"/>
      <c r="AG105" s="1543"/>
      <c r="AH105" s="1543"/>
      <c r="AI105" s="1543"/>
      <c r="AJ105" s="1543"/>
      <c r="AK105" s="1543"/>
      <c r="AL105" s="1543"/>
      <c r="AM105" s="1543"/>
      <c r="AN105" s="1543"/>
      <c r="AO105" s="1544"/>
    </row>
    <row r="106" spans="3:41" ht="14.45" hidden="1" customHeight="1">
      <c r="C106" s="395" t="str">
        <f t="shared" si="3"/>
        <v>－</v>
      </c>
      <c r="F106" s="1522" t="s">
        <v>677</v>
      </c>
      <c r="G106" s="1514"/>
      <c r="H106" s="1514"/>
      <c r="I106" s="1514"/>
      <c r="J106" s="1514"/>
      <c r="K106" s="1514"/>
      <c r="L106" s="1514"/>
      <c r="M106" s="1514"/>
      <c r="N106" s="1515"/>
      <c r="O106" s="1515"/>
      <c r="P106" s="1515"/>
      <c r="Q106" s="1515"/>
      <c r="R106" s="1515"/>
      <c r="S106" s="1515"/>
      <c r="T106" s="1515"/>
      <c r="U106" s="1515"/>
      <c r="V106" s="1515"/>
      <c r="W106" s="1515"/>
      <c r="X106" s="1515"/>
      <c r="Y106" s="1515"/>
      <c r="Z106" s="1515"/>
      <c r="AA106" s="1523" t="s">
        <v>1059</v>
      </c>
      <c r="AB106" s="1536"/>
      <c r="AC106" s="1537"/>
      <c r="AD106" s="1537"/>
      <c r="AE106" s="1537"/>
      <c r="AF106" s="1537"/>
      <c r="AG106" s="1537"/>
      <c r="AH106" s="1537"/>
      <c r="AI106" s="1537"/>
      <c r="AJ106" s="1537"/>
      <c r="AK106" s="1537"/>
      <c r="AL106" s="1537"/>
      <c r="AM106" s="1537"/>
      <c r="AN106" s="1537"/>
      <c r="AO106" s="1538"/>
    </row>
    <row r="107" spans="3:41" ht="14.45" hidden="1" customHeight="1">
      <c r="C107" s="395" t="str">
        <f t="shared" si="3"/>
        <v>－</v>
      </c>
      <c r="F107" s="1522"/>
      <c r="G107" s="1514"/>
      <c r="H107" s="1514"/>
      <c r="I107" s="1514"/>
      <c r="J107" s="1514"/>
      <c r="K107" s="1514"/>
      <c r="L107" s="1514"/>
      <c r="M107" s="1514"/>
      <c r="N107" s="1515"/>
      <c r="O107" s="1515"/>
      <c r="P107" s="1515"/>
      <c r="Q107" s="1515"/>
      <c r="R107" s="1515"/>
      <c r="S107" s="1515"/>
      <c r="T107" s="1515"/>
      <c r="U107" s="1515"/>
      <c r="V107" s="1515"/>
      <c r="W107" s="1515"/>
      <c r="X107" s="1515"/>
      <c r="Y107" s="1515"/>
      <c r="Z107" s="1515"/>
      <c r="AA107" s="1524"/>
      <c r="AB107" s="1539"/>
      <c r="AC107" s="1540"/>
      <c r="AD107" s="1540"/>
      <c r="AE107" s="1540"/>
      <c r="AF107" s="1540"/>
      <c r="AG107" s="1540"/>
      <c r="AH107" s="1540"/>
      <c r="AI107" s="1540"/>
      <c r="AJ107" s="1540"/>
      <c r="AK107" s="1540"/>
      <c r="AL107" s="1540"/>
      <c r="AM107" s="1540"/>
      <c r="AN107" s="1540"/>
      <c r="AO107" s="1541"/>
    </row>
    <row r="108" spans="3:41" ht="14.45" hidden="1" customHeight="1">
      <c r="C108" s="395" t="str">
        <f t="shared" si="3"/>
        <v>－</v>
      </c>
      <c r="F108" s="1522"/>
      <c r="G108" s="1514"/>
      <c r="H108" s="1514"/>
      <c r="I108" s="1514"/>
      <c r="J108" s="1514"/>
      <c r="K108" s="1514"/>
      <c r="L108" s="1514"/>
      <c r="M108" s="1514"/>
      <c r="N108" s="1515"/>
      <c r="O108" s="1515"/>
      <c r="P108" s="1515"/>
      <c r="Q108" s="1515"/>
      <c r="R108" s="1515"/>
      <c r="S108" s="1515"/>
      <c r="T108" s="1515"/>
      <c r="U108" s="1515"/>
      <c r="V108" s="1515"/>
      <c r="W108" s="1515"/>
      <c r="X108" s="1515"/>
      <c r="Y108" s="1515"/>
      <c r="Z108" s="1515"/>
      <c r="AA108" s="1524"/>
      <c r="AB108" s="1539"/>
      <c r="AC108" s="1540"/>
      <c r="AD108" s="1540"/>
      <c r="AE108" s="1540"/>
      <c r="AF108" s="1540"/>
      <c r="AG108" s="1540"/>
      <c r="AH108" s="1540"/>
      <c r="AI108" s="1540"/>
      <c r="AJ108" s="1540"/>
      <c r="AK108" s="1540"/>
      <c r="AL108" s="1540"/>
      <c r="AM108" s="1540"/>
      <c r="AN108" s="1540"/>
      <c r="AO108" s="1541"/>
    </row>
    <row r="109" spans="3:41" ht="15" hidden="1" customHeight="1">
      <c r="C109" s="395" t="str">
        <f t="shared" si="3"/>
        <v>－</v>
      </c>
      <c r="F109" s="1522"/>
      <c r="G109" s="1514"/>
      <c r="H109" s="1514"/>
      <c r="I109" s="1514"/>
      <c r="J109" s="1514"/>
      <c r="K109" s="1514"/>
      <c r="L109" s="1514"/>
      <c r="M109" s="1514"/>
      <c r="N109" s="1515"/>
      <c r="O109" s="1515"/>
      <c r="P109" s="1515"/>
      <c r="Q109" s="1515"/>
      <c r="R109" s="1515"/>
      <c r="S109" s="1515"/>
      <c r="T109" s="1515"/>
      <c r="U109" s="1515"/>
      <c r="V109" s="1515"/>
      <c r="W109" s="1515"/>
      <c r="X109" s="1515"/>
      <c r="Y109" s="1515"/>
      <c r="Z109" s="1515"/>
      <c r="AA109" s="1525"/>
      <c r="AB109" s="1542"/>
      <c r="AC109" s="1543"/>
      <c r="AD109" s="1543"/>
      <c r="AE109" s="1543"/>
      <c r="AF109" s="1543"/>
      <c r="AG109" s="1543"/>
      <c r="AH109" s="1543"/>
      <c r="AI109" s="1543"/>
      <c r="AJ109" s="1543"/>
      <c r="AK109" s="1543"/>
      <c r="AL109" s="1543"/>
      <c r="AM109" s="1543"/>
      <c r="AN109" s="1543"/>
      <c r="AO109" s="1544"/>
    </row>
    <row r="110" spans="3:41" ht="14.45" hidden="1" customHeight="1">
      <c r="C110" s="395" t="str">
        <f t="shared" si="3"/>
        <v>－</v>
      </c>
      <c r="F110" s="1522"/>
      <c r="G110" s="1514"/>
      <c r="H110" s="1514"/>
      <c r="I110" s="1514"/>
      <c r="J110" s="1514"/>
      <c r="K110" s="1514"/>
      <c r="L110" s="1514"/>
      <c r="M110" s="1514"/>
      <c r="N110" s="1515"/>
      <c r="O110" s="1515"/>
      <c r="P110" s="1515"/>
      <c r="Q110" s="1515"/>
      <c r="R110" s="1515"/>
      <c r="S110" s="1515"/>
      <c r="T110" s="1515"/>
      <c r="U110" s="1515"/>
      <c r="V110" s="1515"/>
      <c r="W110" s="1515"/>
      <c r="X110" s="1515"/>
      <c r="Y110" s="1515"/>
      <c r="Z110" s="1515"/>
      <c r="AA110" s="1533" t="s">
        <v>1060</v>
      </c>
      <c r="AB110" s="1536"/>
      <c r="AC110" s="1537"/>
      <c r="AD110" s="1537"/>
      <c r="AE110" s="1537"/>
      <c r="AF110" s="1537"/>
      <c r="AG110" s="1537"/>
      <c r="AH110" s="1537"/>
      <c r="AI110" s="1537"/>
      <c r="AJ110" s="1537"/>
      <c r="AK110" s="1537"/>
      <c r="AL110" s="1537"/>
      <c r="AM110" s="1537"/>
      <c r="AN110" s="1537"/>
      <c r="AO110" s="1538"/>
    </row>
    <row r="111" spans="3:41" ht="14.45" hidden="1" customHeight="1">
      <c r="C111" s="395" t="str">
        <f t="shared" si="3"/>
        <v>－</v>
      </c>
      <c r="F111" s="1522"/>
      <c r="G111" s="1514"/>
      <c r="H111" s="1514"/>
      <c r="I111" s="1514"/>
      <c r="J111" s="1514"/>
      <c r="K111" s="1514"/>
      <c r="L111" s="1514"/>
      <c r="M111" s="1514"/>
      <c r="N111" s="1515"/>
      <c r="O111" s="1515"/>
      <c r="P111" s="1515"/>
      <c r="Q111" s="1515"/>
      <c r="R111" s="1515"/>
      <c r="S111" s="1515"/>
      <c r="T111" s="1515"/>
      <c r="U111" s="1515"/>
      <c r="V111" s="1515"/>
      <c r="W111" s="1515"/>
      <c r="X111" s="1515"/>
      <c r="Y111" s="1515"/>
      <c r="Z111" s="1515"/>
      <c r="AA111" s="1534"/>
      <c r="AB111" s="1539"/>
      <c r="AC111" s="1540"/>
      <c r="AD111" s="1540"/>
      <c r="AE111" s="1540"/>
      <c r="AF111" s="1540"/>
      <c r="AG111" s="1540"/>
      <c r="AH111" s="1540"/>
      <c r="AI111" s="1540"/>
      <c r="AJ111" s="1540"/>
      <c r="AK111" s="1540"/>
      <c r="AL111" s="1540"/>
      <c r="AM111" s="1540"/>
      <c r="AN111" s="1540"/>
      <c r="AO111" s="1541"/>
    </row>
    <row r="112" spans="3:41" ht="14.45" hidden="1" customHeight="1">
      <c r="C112" s="395" t="str">
        <f t="shared" si="3"/>
        <v>－</v>
      </c>
      <c r="F112" s="1522"/>
      <c r="G112" s="1514"/>
      <c r="H112" s="1514"/>
      <c r="I112" s="1514"/>
      <c r="J112" s="1514"/>
      <c r="K112" s="1514"/>
      <c r="L112" s="1514"/>
      <c r="M112" s="1514"/>
      <c r="N112" s="1515"/>
      <c r="O112" s="1515"/>
      <c r="P112" s="1515"/>
      <c r="Q112" s="1515"/>
      <c r="R112" s="1515"/>
      <c r="S112" s="1515"/>
      <c r="T112" s="1515"/>
      <c r="U112" s="1515"/>
      <c r="V112" s="1515"/>
      <c r="W112" s="1515"/>
      <c r="X112" s="1515"/>
      <c r="Y112" s="1515"/>
      <c r="Z112" s="1515"/>
      <c r="AA112" s="1534"/>
      <c r="AB112" s="1539"/>
      <c r="AC112" s="1540"/>
      <c r="AD112" s="1540"/>
      <c r="AE112" s="1540"/>
      <c r="AF112" s="1540"/>
      <c r="AG112" s="1540"/>
      <c r="AH112" s="1540"/>
      <c r="AI112" s="1540"/>
      <c r="AJ112" s="1540"/>
      <c r="AK112" s="1540"/>
      <c r="AL112" s="1540"/>
      <c r="AM112" s="1540"/>
      <c r="AN112" s="1540"/>
      <c r="AO112" s="1541"/>
    </row>
    <row r="113" spans="3:42" ht="15" hidden="1" customHeight="1" thickBot="1">
      <c r="C113" s="395" t="str">
        <f t="shared" si="3"/>
        <v>－</v>
      </c>
      <c r="F113" s="1566"/>
      <c r="G113" s="1567"/>
      <c r="H113" s="1567"/>
      <c r="I113" s="1567"/>
      <c r="J113" s="1567"/>
      <c r="K113" s="1567"/>
      <c r="L113" s="1567"/>
      <c r="M113" s="1567"/>
      <c r="N113" s="1568"/>
      <c r="O113" s="1568"/>
      <c r="P113" s="1568"/>
      <c r="Q113" s="1568"/>
      <c r="R113" s="1568"/>
      <c r="S113" s="1568"/>
      <c r="T113" s="1568"/>
      <c r="U113" s="1568"/>
      <c r="V113" s="1568"/>
      <c r="W113" s="1568"/>
      <c r="X113" s="1568"/>
      <c r="Y113" s="1568"/>
      <c r="Z113" s="1568"/>
      <c r="AA113" s="1569"/>
      <c r="AB113" s="1570"/>
      <c r="AC113" s="1571"/>
      <c r="AD113" s="1571"/>
      <c r="AE113" s="1571"/>
      <c r="AF113" s="1571"/>
      <c r="AG113" s="1571"/>
      <c r="AH113" s="1571"/>
      <c r="AI113" s="1571"/>
      <c r="AJ113" s="1571"/>
      <c r="AK113" s="1571"/>
      <c r="AL113" s="1571"/>
      <c r="AM113" s="1571"/>
      <c r="AN113" s="1571"/>
      <c r="AO113" s="1572"/>
    </row>
    <row r="114" spans="3:42" hidden="1">
      <c r="C114" s="395" t="str">
        <f t="shared" si="3"/>
        <v>－</v>
      </c>
    </row>
    <row r="115" spans="3:42" hidden="1">
      <c r="C115" s="395" t="str">
        <f t="shared" si="3"/>
        <v>－</v>
      </c>
    </row>
    <row r="116" spans="3:42" hidden="1">
      <c r="C116" s="395" t="str">
        <f t="shared" si="3"/>
        <v>－</v>
      </c>
    </row>
    <row r="117" spans="3:42" hidden="1">
      <c r="C117" s="395" t="str">
        <f t="shared" si="3"/>
        <v>－</v>
      </c>
    </row>
    <row r="118" spans="3:42" hidden="1">
      <c r="C118" s="395" t="str">
        <f t="shared" si="3"/>
        <v>－</v>
      </c>
    </row>
    <row r="119" spans="3:42" hidden="1">
      <c r="C119" s="395" t="str">
        <f t="shared" si="3"/>
        <v>－</v>
      </c>
    </row>
    <row r="120" spans="3:42" hidden="1">
      <c r="C120" s="395" t="str">
        <f t="shared" si="3"/>
        <v>－</v>
      </c>
    </row>
    <row r="121" spans="3:42" hidden="1">
      <c r="C121" s="395" t="str">
        <f t="shared" si="3"/>
        <v>－</v>
      </c>
    </row>
    <row r="122" spans="3:42" hidden="1">
      <c r="C122" s="395" t="str">
        <f t="shared" si="3"/>
        <v>－</v>
      </c>
    </row>
    <row r="123" spans="3:42" hidden="1">
      <c r="C123" s="395" t="str">
        <f t="shared" si="3"/>
        <v>－</v>
      </c>
    </row>
    <row r="124" spans="3:42" s="399" customFormat="1" ht="21.75" hidden="1" thickBot="1">
      <c r="C124" s="397" t="str">
        <f>IF(AND(C4="○",OR(①入力票!D20=3,①入力票!D20=4)),"○","－")</f>
        <v>－</v>
      </c>
      <c r="D124" s="398"/>
      <c r="F124" s="400" t="s">
        <v>53</v>
      </c>
      <c r="Z124" s="401"/>
      <c r="AA124" s="402" t="s">
        <v>469</v>
      </c>
      <c r="AB124" s="403"/>
      <c r="AC124" s="403"/>
      <c r="AD124" s="403"/>
      <c r="AE124" s="403"/>
      <c r="AF124" s="403"/>
      <c r="AG124" s="403"/>
      <c r="AH124" s="403"/>
      <c r="AI124" s="403"/>
      <c r="AJ124" s="403"/>
      <c r="AK124" s="403"/>
      <c r="AL124" s="403"/>
      <c r="AM124" s="403"/>
      <c r="AN124" s="403"/>
      <c r="AO124" s="404" t="s">
        <v>679</v>
      </c>
      <c r="AP124" s="401"/>
    </row>
    <row r="125" spans="3:42" hidden="1">
      <c r="C125" s="395" t="str">
        <f t="shared" ref="C125:C131" si="4">+$C$124</f>
        <v>－</v>
      </c>
      <c r="F125" s="405"/>
      <c r="G125" s="405"/>
      <c r="H125" s="405"/>
      <c r="I125" s="405"/>
      <c r="J125" s="405"/>
      <c r="K125" s="405"/>
      <c r="L125" s="406"/>
      <c r="M125" s="406"/>
      <c r="N125" s="406"/>
      <c r="O125" s="406"/>
      <c r="P125" s="406"/>
      <c r="Q125" s="406"/>
      <c r="R125" s="406"/>
      <c r="S125" s="406"/>
      <c r="T125" s="406"/>
      <c r="U125" s="406"/>
      <c r="V125" s="406"/>
      <c r="W125" s="406"/>
      <c r="X125" s="406"/>
      <c r="Y125" s="406"/>
      <c r="Z125" s="406"/>
      <c r="AA125" s="406"/>
      <c r="AB125" s="406"/>
      <c r="AC125" s="406"/>
      <c r="AD125" s="406"/>
      <c r="AE125" s="406"/>
      <c r="AF125" s="406"/>
      <c r="AG125" s="406"/>
      <c r="AH125" s="406"/>
      <c r="AI125" s="406"/>
      <c r="AJ125" s="406"/>
      <c r="AK125" s="406"/>
      <c r="AL125" s="406"/>
      <c r="AM125" s="406"/>
      <c r="AN125" s="406"/>
      <c r="AO125" s="406"/>
    </row>
    <row r="126" spans="3:42" hidden="1">
      <c r="C126" s="395" t="str">
        <f t="shared" si="4"/>
        <v>－</v>
      </c>
      <c r="F126" s="405"/>
      <c r="G126" s="405"/>
      <c r="H126" s="405"/>
      <c r="I126" s="405"/>
      <c r="J126" s="405"/>
      <c r="K126" s="405"/>
      <c r="L126" s="406"/>
      <c r="M126" s="406"/>
      <c r="N126" s="406"/>
      <c r="O126" s="406"/>
      <c r="P126" s="406"/>
      <c r="Q126" s="406"/>
      <c r="R126" s="1555" t="s">
        <v>670</v>
      </c>
      <c r="S126" s="1520"/>
      <c r="T126" s="1520"/>
      <c r="U126" s="1520"/>
      <c r="V126" s="1520"/>
      <c r="W126" s="1556"/>
      <c r="X126" s="1559" t="str">
        <f>①入力票!C6</f>
        <v>別府系送水管布設工事（その１）</v>
      </c>
      <c r="Y126" s="1560"/>
      <c r="Z126" s="1560"/>
      <c r="AA126" s="1560"/>
      <c r="AB126" s="1560"/>
      <c r="AC126" s="1560"/>
      <c r="AD126" s="1560"/>
      <c r="AE126" s="1560"/>
      <c r="AF126" s="1560"/>
      <c r="AG126" s="1560"/>
      <c r="AH126" s="1560"/>
      <c r="AI126" s="1560"/>
      <c r="AJ126" s="1560"/>
      <c r="AK126" s="1560"/>
      <c r="AL126" s="1560"/>
      <c r="AM126" s="1560"/>
      <c r="AN126" s="1560"/>
      <c r="AO126" s="1561"/>
    </row>
    <row r="127" spans="3:42" hidden="1">
      <c r="C127" s="395" t="str">
        <f t="shared" si="4"/>
        <v>－</v>
      </c>
      <c r="F127" s="405"/>
      <c r="G127" s="405"/>
      <c r="H127" s="405"/>
      <c r="I127" s="405"/>
      <c r="J127" s="405"/>
      <c r="K127" s="405"/>
      <c r="L127" s="405"/>
      <c r="M127" s="405"/>
      <c r="N127" s="405"/>
      <c r="O127" s="405"/>
      <c r="P127" s="405"/>
      <c r="Q127" s="405"/>
      <c r="R127" s="1557"/>
      <c r="S127" s="1521"/>
      <c r="T127" s="1521"/>
      <c r="U127" s="1521"/>
      <c r="V127" s="1521"/>
      <c r="W127" s="1558"/>
      <c r="X127" s="1562"/>
      <c r="Y127" s="1563"/>
      <c r="Z127" s="1563"/>
      <c r="AA127" s="1563"/>
      <c r="AB127" s="1563"/>
      <c r="AC127" s="1563"/>
      <c r="AD127" s="1563"/>
      <c r="AE127" s="1563"/>
      <c r="AF127" s="1563"/>
      <c r="AG127" s="1563"/>
      <c r="AH127" s="1563"/>
      <c r="AI127" s="1563"/>
      <c r="AJ127" s="1563"/>
      <c r="AK127" s="1563"/>
      <c r="AL127" s="1563"/>
      <c r="AM127" s="1563"/>
      <c r="AN127" s="1563"/>
      <c r="AO127" s="1564"/>
    </row>
    <row r="128" spans="3:42" hidden="1">
      <c r="C128" s="395" t="str">
        <f t="shared" si="4"/>
        <v>－</v>
      </c>
      <c r="F128" s="1516" t="s">
        <v>55</v>
      </c>
      <c r="G128" s="1517"/>
      <c r="H128" s="1517"/>
      <c r="I128" s="1517"/>
      <c r="J128" s="1520" t="s">
        <v>777</v>
      </c>
      <c r="K128" s="1520"/>
      <c r="L128" s="1526">
        <f>①入力票!E42</f>
        <v>0</v>
      </c>
      <c r="M128" s="1527"/>
      <c r="N128" s="1527"/>
      <c r="O128" s="1527"/>
      <c r="P128" s="1527"/>
      <c r="Q128" s="1527"/>
      <c r="R128" s="1527"/>
      <c r="S128" s="1527"/>
      <c r="T128" s="1527"/>
      <c r="U128" s="1527"/>
      <c r="V128" s="1527"/>
      <c r="W128" s="1527"/>
      <c r="X128" s="1527"/>
      <c r="Y128" s="1527"/>
      <c r="Z128" s="1527"/>
      <c r="AA128" s="1527"/>
      <c r="AB128" s="1527"/>
      <c r="AC128" s="1527"/>
      <c r="AD128" s="1527"/>
      <c r="AE128" s="1527"/>
      <c r="AF128" s="1527"/>
      <c r="AG128" s="1527"/>
      <c r="AH128" s="1527"/>
      <c r="AI128" s="1527"/>
      <c r="AJ128" s="1527"/>
      <c r="AK128" s="1527"/>
      <c r="AL128" s="1527"/>
      <c r="AM128" s="1527"/>
      <c r="AN128" s="1527"/>
      <c r="AO128" s="1528"/>
    </row>
    <row r="129" spans="3:41" hidden="1">
      <c r="C129" s="395" t="str">
        <f t="shared" si="4"/>
        <v>－</v>
      </c>
      <c r="F129" s="1518"/>
      <c r="G129" s="1519"/>
      <c r="H129" s="1519"/>
      <c r="I129" s="1519"/>
      <c r="J129" s="1521"/>
      <c r="K129" s="1521"/>
      <c r="L129" s="1529"/>
      <c r="M129" s="1530"/>
      <c r="N129" s="1530"/>
      <c r="O129" s="1530"/>
      <c r="P129" s="1530"/>
      <c r="Q129" s="1530"/>
      <c r="R129" s="1530"/>
      <c r="S129" s="1530"/>
      <c r="T129" s="1530"/>
      <c r="U129" s="1530"/>
      <c r="V129" s="1530"/>
      <c r="W129" s="1530"/>
      <c r="X129" s="1530"/>
      <c r="Y129" s="1530"/>
      <c r="Z129" s="1530"/>
      <c r="AA129" s="1530"/>
      <c r="AB129" s="1530"/>
      <c r="AC129" s="1530"/>
      <c r="AD129" s="1530"/>
      <c r="AE129" s="1530"/>
      <c r="AF129" s="1530"/>
      <c r="AG129" s="1530"/>
      <c r="AH129" s="1530"/>
      <c r="AI129" s="1530"/>
      <c r="AJ129" s="1530"/>
      <c r="AK129" s="1530"/>
      <c r="AL129" s="1530"/>
      <c r="AM129" s="1530"/>
      <c r="AN129" s="1530"/>
      <c r="AO129" s="1531"/>
    </row>
    <row r="130" spans="3:41" hidden="1">
      <c r="C130" s="395" t="str">
        <f t="shared" si="4"/>
        <v>－</v>
      </c>
      <c r="F130" s="1545" t="s">
        <v>1064</v>
      </c>
      <c r="G130" s="1546"/>
      <c r="H130" s="1546"/>
      <c r="I130" s="1546"/>
      <c r="J130" s="1546"/>
      <c r="K130" s="1546"/>
      <c r="L130" s="1546"/>
      <c r="M130" s="1546"/>
      <c r="N130" s="1546"/>
      <c r="O130" s="1546"/>
      <c r="P130" s="1546"/>
      <c r="Q130" s="1546"/>
      <c r="R130" s="1546"/>
      <c r="S130" s="1546"/>
      <c r="T130" s="1546"/>
      <c r="U130" s="1546"/>
      <c r="V130" s="1546"/>
      <c r="W130" s="1546"/>
      <c r="X130" s="1546"/>
      <c r="Y130" s="1546"/>
      <c r="Z130" s="1546"/>
      <c r="AA130" s="1546"/>
      <c r="AB130" s="1546"/>
      <c r="AC130" s="1546"/>
      <c r="AD130" s="1546"/>
      <c r="AE130" s="1546"/>
      <c r="AF130" s="1546"/>
      <c r="AG130" s="1546"/>
      <c r="AH130" s="1546"/>
      <c r="AI130" s="1546"/>
      <c r="AJ130" s="1546"/>
      <c r="AK130" s="1546"/>
      <c r="AL130" s="1546"/>
      <c r="AM130" s="1546"/>
      <c r="AN130" s="1546"/>
      <c r="AO130" s="1547"/>
    </row>
    <row r="131" spans="3:41" ht="15" hidden="1" customHeight="1">
      <c r="C131" s="395" t="str">
        <f t="shared" si="4"/>
        <v>－</v>
      </c>
      <c r="F131" s="1548"/>
      <c r="G131" s="1549"/>
      <c r="H131" s="1549"/>
      <c r="I131" s="1549"/>
      <c r="J131" s="1549"/>
      <c r="K131" s="1549"/>
      <c r="L131" s="1549"/>
      <c r="M131" s="1549"/>
      <c r="N131" s="1549"/>
      <c r="O131" s="1549"/>
      <c r="P131" s="1549"/>
      <c r="Q131" s="1549"/>
      <c r="R131" s="1549"/>
      <c r="S131" s="1549"/>
      <c r="T131" s="1549"/>
      <c r="U131" s="1549"/>
      <c r="V131" s="1549"/>
      <c r="W131" s="1549"/>
      <c r="X131" s="1549"/>
      <c r="Y131" s="1549"/>
      <c r="Z131" s="1549"/>
      <c r="AA131" s="1549"/>
      <c r="AB131" s="1549"/>
      <c r="AC131" s="1549"/>
      <c r="AD131" s="1549"/>
      <c r="AE131" s="1549"/>
      <c r="AF131" s="1549"/>
      <c r="AG131" s="1549"/>
      <c r="AH131" s="1549"/>
      <c r="AI131" s="1549"/>
      <c r="AJ131" s="1549"/>
      <c r="AK131" s="1549"/>
      <c r="AL131" s="1549"/>
      <c r="AM131" s="1549"/>
      <c r="AN131" s="1549"/>
      <c r="AO131" s="1550"/>
    </row>
    <row r="132" spans="3:41" ht="13.5" hidden="1" customHeight="1">
      <c r="C132" s="395" t="str">
        <f t="shared" ref="C132:C153" si="5">+$C$124</f>
        <v>－</v>
      </c>
      <c r="F132" s="1551" t="s">
        <v>1058</v>
      </c>
      <c r="G132" s="1552"/>
      <c r="H132" s="1552"/>
      <c r="I132" s="1552"/>
      <c r="J132" s="1552"/>
      <c r="K132" s="1552"/>
      <c r="L132" s="1552"/>
      <c r="M132" s="1552"/>
      <c r="N132" s="1532" t="s">
        <v>671</v>
      </c>
      <c r="O132" s="1532"/>
      <c r="P132" s="1532"/>
      <c r="Q132" s="1532"/>
      <c r="R132" s="1532"/>
      <c r="S132" s="1532"/>
      <c r="T132" s="1532"/>
      <c r="U132" s="1532"/>
      <c r="V132" s="1532"/>
      <c r="W132" s="1532"/>
      <c r="X132" s="1532"/>
      <c r="Y132" s="1532"/>
      <c r="Z132" s="1532"/>
      <c r="AA132" s="1532" t="s">
        <v>672</v>
      </c>
      <c r="AB132" s="1532"/>
      <c r="AC132" s="1532"/>
      <c r="AD132" s="1532"/>
      <c r="AE132" s="1532"/>
      <c r="AF132" s="1532"/>
      <c r="AG132" s="1532"/>
      <c r="AH132" s="1532"/>
      <c r="AI132" s="1532"/>
      <c r="AJ132" s="1532"/>
      <c r="AK132" s="1532"/>
      <c r="AL132" s="1532"/>
      <c r="AM132" s="1532"/>
      <c r="AN132" s="1532"/>
      <c r="AO132" s="1565"/>
    </row>
    <row r="133" spans="3:41" hidden="1">
      <c r="C133" s="395" t="str">
        <f t="shared" si="5"/>
        <v>－</v>
      </c>
      <c r="F133" s="1553"/>
      <c r="G133" s="1552"/>
      <c r="H133" s="1552"/>
      <c r="I133" s="1552"/>
      <c r="J133" s="1552"/>
      <c r="K133" s="1552"/>
      <c r="L133" s="1552"/>
      <c r="M133" s="1552"/>
      <c r="N133" s="1532"/>
      <c r="O133" s="1532"/>
      <c r="P133" s="1532"/>
      <c r="Q133" s="1532"/>
      <c r="R133" s="1532"/>
      <c r="S133" s="1532"/>
      <c r="T133" s="1532"/>
      <c r="U133" s="1532"/>
      <c r="V133" s="1532"/>
      <c r="W133" s="1532"/>
      <c r="X133" s="1532"/>
      <c r="Y133" s="1532"/>
      <c r="Z133" s="1532"/>
      <c r="AA133" s="1532"/>
      <c r="AB133" s="1532"/>
      <c r="AC133" s="1532"/>
      <c r="AD133" s="1532"/>
      <c r="AE133" s="1532"/>
      <c r="AF133" s="1532"/>
      <c r="AG133" s="1532"/>
      <c r="AH133" s="1532"/>
      <c r="AI133" s="1532"/>
      <c r="AJ133" s="1532"/>
      <c r="AK133" s="1532"/>
      <c r="AL133" s="1532"/>
      <c r="AM133" s="1532"/>
      <c r="AN133" s="1532"/>
      <c r="AO133" s="1565"/>
    </row>
    <row r="134" spans="3:41" ht="14.45" hidden="1" customHeight="1">
      <c r="C134" s="395" t="str">
        <f t="shared" si="5"/>
        <v>－</v>
      </c>
      <c r="F134" s="1522" t="s">
        <v>673</v>
      </c>
      <c r="G134" s="1514"/>
      <c r="H134" s="1514"/>
      <c r="I134" s="1514"/>
      <c r="J134" s="1514"/>
      <c r="K134" s="1514"/>
      <c r="L134" s="1514"/>
      <c r="M134" s="1514"/>
      <c r="N134" s="1515" t="s">
        <v>1114</v>
      </c>
      <c r="O134" s="1515"/>
      <c r="P134" s="1515"/>
      <c r="Q134" s="1515"/>
      <c r="R134" s="1515"/>
      <c r="S134" s="1515"/>
      <c r="T134" s="1515"/>
      <c r="U134" s="1515"/>
      <c r="V134" s="1515"/>
      <c r="W134" s="1515"/>
      <c r="X134" s="1515"/>
      <c r="Y134" s="1515"/>
      <c r="Z134" s="1515"/>
      <c r="AA134" s="1523" t="s">
        <v>1059</v>
      </c>
      <c r="AB134" s="1536"/>
      <c r="AC134" s="1537"/>
      <c r="AD134" s="1537"/>
      <c r="AE134" s="1537"/>
      <c r="AF134" s="1537"/>
      <c r="AG134" s="1537"/>
      <c r="AH134" s="1537"/>
      <c r="AI134" s="1537"/>
      <c r="AJ134" s="1537"/>
      <c r="AK134" s="1537"/>
      <c r="AL134" s="1537"/>
      <c r="AM134" s="1537"/>
      <c r="AN134" s="1537"/>
      <c r="AO134" s="1538"/>
    </row>
    <row r="135" spans="3:41" ht="14.45" hidden="1" customHeight="1">
      <c r="C135" s="395" t="str">
        <f t="shared" si="5"/>
        <v>－</v>
      </c>
      <c r="F135" s="1522"/>
      <c r="G135" s="1514"/>
      <c r="H135" s="1514"/>
      <c r="I135" s="1514"/>
      <c r="J135" s="1514"/>
      <c r="K135" s="1514"/>
      <c r="L135" s="1514"/>
      <c r="M135" s="1514"/>
      <c r="N135" s="1515"/>
      <c r="O135" s="1515"/>
      <c r="P135" s="1515"/>
      <c r="Q135" s="1515"/>
      <c r="R135" s="1515"/>
      <c r="S135" s="1515"/>
      <c r="T135" s="1515"/>
      <c r="U135" s="1515"/>
      <c r="V135" s="1515"/>
      <c r="W135" s="1515"/>
      <c r="X135" s="1515"/>
      <c r="Y135" s="1515"/>
      <c r="Z135" s="1515"/>
      <c r="AA135" s="1524"/>
      <c r="AB135" s="1539"/>
      <c r="AC135" s="1540"/>
      <c r="AD135" s="1540"/>
      <c r="AE135" s="1540"/>
      <c r="AF135" s="1540"/>
      <c r="AG135" s="1540"/>
      <c r="AH135" s="1540"/>
      <c r="AI135" s="1540"/>
      <c r="AJ135" s="1540"/>
      <c r="AK135" s="1540"/>
      <c r="AL135" s="1540"/>
      <c r="AM135" s="1540"/>
      <c r="AN135" s="1540"/>
      <c r="AO135" s="1541"/>
    </row>
    <row r="136" spans="3:41" ht="14.45" hidden="1" customHeight="1">
      <c r="C136" s="395" t="str">
        <f t="shared" si="5"/>
        <v>－</v>
      </c>
      <c r="F136" s="1522"/>
      <c r="G136" s="1514"/>
      <c r="H136" s="1514"/>
      <c r="I136" s="1514"/>
      <c r="J136" s="1514"/>
      <c r="K136" s="1514"/>
      <c r="L136" s="1514"/>
      <c r="M136" s="1514"/>
      <c r="N136" s="1515"/>
      <c r="O136" s="1515"/>
      <c r="P136" s="1515"/>
      <c r="Q136" s="1515"/>
      <c r="R136" s="1515"/>
      <c r="S136" s="1515"/>
      <c r="T136" s="1515"/>
      <c r="U136" s="1515"/>
      <c r="V136" s="1515"/>
      <c r="W136" s="1515"/>
      <c r="X136" s="1515"/>
      <c r="Y136" s="1515"/>
      <c r="Z136" s="1515"/>
      <c r="AA136" s="1524"/>
      <c r="AB136" s="1539"/>
      <c r="AC136" s="1540"/>
      <c r="AD136" s="1540"/>
      <c r="AE136" s="1540"/>
      <c r="AF136" s="1540"/>
      <c r="AG136" s="1540"/>
      <c r="AH136" s="1540"/>
      <c r="AI136" s="1540"/>
      <c r="AJ136" s="1540"/>
      <c r="AK136" s="1540"/>
      <c r="AL136" s="1540"/>
      <c r="AM136" s="1540"/>
      <c r="AN136" s="1540"/>
      <c r="AO136" s="1541"/>
    </row>
    <row r="137" spans="3:41" ht="15" hidden="1" customHeight="1">
      <c r="C137" s="395" t="str">
        <f t="shared" si="5"/>
        <v>－</v>
      </c>
      <c r="F137" s="1522"/>
      <c r="G137" s="1514"/>
      <c r="H137" s="1514"/>
      <c r="I137" s="1514"/>
      <c r="J137" s="1514"/>
      <c r="K137" s="1514"/>
      <c r="L137" s="1514"/>
      <c r="M137" s="1514"/>
      <c r="N137" s="1515"/>
      <c r="O137" s="1515"/>
      <c r="P137" s="1515"/>
      <c r="Q137" s="1515"/>
      <c r="R137" s="1515"/>
      <c r="S137" s="1515"/>
      <c r="T137" s="1515"/>
      <c r="U137" s="1515"/>
      <c r="V137" s="1515"/>
      <c r="W137" s="1515"/>
      <c r="X137" s="1515"/>
      <c r="Y137" s="1515"/>
      <c r="Z137" s="1515"/>
      <c r="AA137" s="1525"/>
      <c r="AB137" s="1542"/>
      <c r="AC137" s="1543"/>
      <c r="AD137" s="1543"/>
      <c r="AE137" s="1543"/>
      <c r="AF137" s="1543"/>
      <c r="AG137" s="1543"/>
      <c r="AH137" s="1543"/>
      <c r="AI137" s="1543"/>
      <c r="AJ137" s="1543"/>
      <c r="AK137" s="1543"/>
      <c r="AL137" s="1543"/>
      <c r="AM137" s="1543"/>
      <c r="AN137" s="1543"/>
      <c r="AO137" s="1544"/>
    </row>
    <row r="138" spans="3:41" ht="14.45" hidden="1" customHeight="1">
      <c r="C138" s="395" t="str">
        <f t="shared" si="5"/>
        <v>－</v>
      </c>
      <c r="F138" s="1522"/>
      <c r="G138" s="1514"/>
      <c r="H138" s="1514"/>
      <c r="I138" s="1514"/>
      <c r="J138" s="1514"/>
      <c r="K138" s="1514"/>
      <c r="L138" s="1514"/>
      <c r="M138" s="1514"/>
      <c r="N138" s="1515"/>
      <c r="O138" s="1515"/>
      <c r="P138" s="1515"/>
      <c r="Q138" s="1515"/>
      <c r="R138" s="1515"/>
      <c r="S138" s="1515"/>
      <c r="T138" s="1515"/>
      <c r="U138" s="1515"/>
      <c r="V138" s="1515"/>
      <c r="W138" s="1515"/>
      <c r="X138" s="1515"/>
      <c r="Y138" s="1515"/>
      <c r="Z138" s="1515"/>
      <c r="AA138" s="1533" t="s">
        <v>1060</v>
      </c>
      <c r="AB138" s="1536"/>
      <c r="AC138" s="1537"/>
      <c r="AD138" s="1537"/>
      <c r="AE138" s="1537"/>
      <c r="AF138" s="1537"/>
      <c r="AG138" s="1537"/>
      <c r="AH138" s="1537"/>
      <c r="AI138" s="1537"/>
      <c r="AJ138" s="1537"/>
      <c r="AK138" s="1537"/>
      <c r="AL138" s="1537"/>
      <c r="AM138" s="1537"/>
      <c r="AN138" s="1537"/>
      <c r="AO138" s="1538"/>
    </row>
    <row r="139" spans="3:41" ht="14.45" hidden="1" customHeight="1">
      <c r="C139" s="395" t="str">
        <f t="shared" si="5"/>
        <v>－</v>
      </c>
      <c r="F139" s="1522"/>
      <c r="G139" s="1514"/>
      <c r="H139" s="1514"/>
      <c r="I139" s="1514"/>
      <c r="J139" s="1514"/>
      <c r="K139" s="1514"/>
      <c r="L139" s="1514"/>
      <c r="M139" s="1514"/>
      <c r="N139" s="1515"/>
      <c r="O139" s="1515"/>
      <c r="P139" s="1515"/>
      <c r="Q139" s="1515"/>
      <c r="R139" s="1515"/>
      <c r="S139" s="1515"/>
      <c r="T139" s="1515"/>
      <c r="U139" s="1515"/>
      <c r="V139" s="1515"/>
      <c r="W139" s="1515"/>
      <c r="X139" s="1515"/>
      <c r="Y139" s="1515"/>
      <c r="Z139" s="1515"/>
      <c r="AA139" s="1534"/>
      <c r="AB139" s="1539"/>
      <c r="AC139" s="1540"/>
      <c r="AD139" s="1540"/>
      <c r="AE139" s="1540"/>
      <c r="AF139" s="1540"/>
      <c r="AG139" s="1540"/>
      <c r="AH139" s="1540"/>
      <c r="AI139" s="1540"/>
      <c r="AJ139" s="1540"/>
      <c r="AK139" s="1540"/>
      <c r="AL139" s="1540"/>
      <c r="AM139" s="1540"/>
      <c r="AN139" s="1540"/>
      <c r="AO139" s="1541"/>
    </row>
    <row r="140" spans="3:41" ht="14.45" hidden="1" customHeight="1">
      <c r="C140" s="395" t="str">
        <f t="shared" si="5"/>
        <v>－</v>
      </c>
      <c r="F140" s="1522"/>
      <c r="G140" s="1514"/>
      <c r="H140" s="1514"/>
      <c r="I140" s="1514"/>
      <c r="J140" s="1514"/>
      <c r="K140" s="1514"/>
      <c r="L140" s="1514"/>
      <c r="M140" s="1514"/>
      <c r="N140" s="1515"/>
      <c r="O140" s="1515"/>
      <c r="P140" s="1515"/>
      <c r="Q140" s="1515"/>
      <c r="R140" s="1515"/>
      <c r="S140" s="1515"/>
      <c r="T140" s="1515"/>
      <c r="U140" s="1515"/>
      <c r="V140" s="1515"/>
      <c r="W140" s="1515"/>
      <c r="X140" s="1515"/>
      <c r="Y140" s="1515"/>
      <c r="Z140" s="1515"/>
      <c r="AA140" s="1534"/>
      <c r="AB140" s="1539"/>
      <c r="AC140" s="1540"/>
      <c r="AD140" s="1540"/>
      <c r="AE140" s="1540"/>
      <c r="AF140" s="1540"/>
      <c r="AG140" s="1540"/>
      <c r="AH140" s="1540"/>
      <c r="AI140" s="1540"/>
      <c r="AJ140" s="1540"/>
      <c r="AK140" s="1540"/>
      <c r="AL140" s="1540"/>
      <c r="AM140" s="1540"/>
      <c r="AN140" s="1540"/>
      <c r="AO140" s="1541"/>
    </row>
    <row r="141" spans="3:41" ht="15" hidden="1" customHeight="1">
      <c r="C141" s="395" t="str">
        <f t="shared" si="5"/>
        <v>－</v>
      </c>
      <c r="F141" s="1522"/>
      <c r="G141" s="1514"/>
      <c r="H141" s="1514"/>
      <c r="I141" s="1514"/>
      <c r="J141" s="1514"/>
      <c r="K141" s="1514"/>
      <c r="L141" s="1514"/>
      <c r="M141" s="1514"/>
      <c r="N141" s="1515"/>
      <c r="O141" s="1515"/>
      <c r="P141" s="1515"/>
      <c r="Q141" s="1515"/>
      <c r="R141" s="1515"/>
      <c r="S141" s="1515"/>
      <c r="T141" s="1515"/>
      <c r="U141" s="1515"/>
      <c r="V141" s="1515"/>
      <c r="W141" s="1515"/>
      <c r="X141" s="1515"/>
      <c r="Y141" s="1515"/>
      <c r="Z141" s="1515"/>
      <c r="AA141" s="1535"/>
      <c r="AB141" s="1542"/>
      <c r="AC141" s="1543"/>
      <c r="AD141" s="1543"/>
      <c r="AE141" s="1543"/>
      <c r="AF141" s="1543"/>
      <c r="AG141" s="1543"/>
      <c r="AH141" s="1543"/>
      <c r="AI141" s="1543"/>
      <c r="AJ141" s="1543"/>
      <c r="AK141" s="1543"/>
      <c r="AL141" s="1543"/>
      <c r="AM141" s="1543"/>
      <c r="AN141" s="1543"/>
      <c r="AO141" s="1544"/>
    </row>
    <row r="142" spans="3:41" ht="14.45" hidden="1" customHeight="1">
      <c r="C142" s="395" t="str">
        <f t="shared" si="5"/>
        <v>－</v>
      </c>
      <c r="F142" s="1522" t="s">
        <v>674</v>
      </c>
      <c r="G142" s="1514"/>
      <c r="H142" s="1514"/>
      <c r="I142" s="1514"/>
      <c r="J142" s="1514"/>
      <c r="K142" s="1514"/>
      <c r="L142" s="1514"/>
      <c r="M142" s="1514"/>
      <c r="N142" s="1515"/>
      <c r="O142" s="1515"/>
      <c r="P142" s="1515"/>
      <c r="Q142" s="1515"/>
      <c r="R142" s="1515"/>
      <c r="S142" s="1515"/>
      <c r="T142" s="1515"/>
      <c r="U142" s="1515"/>
      <c r="V142" s="1515"/>
      <c r="W142" s="1515"/>
      <c r="X142" s="1515"/>
      <c r="Y142" s="1515"/>
      <c r="Z142" s="1515"/>
      <c r="AA142" s="1523" t="s">
        <v>1059</v>
      </c>
      <c r="AB142" s="1536"/>
      <c r="AC142" s="1537"/>
      <c r="AD142" s="1537"/>
      <c r="AE142" s="1537"/>
      <c r="AF142" s="1537"/>
      <c r="AG142" s="1537"/>
      <c r="AH142" s="1537"/>
      <c r="AI142" s="1537"/>
      <c r="AJ142" s="1537"/>
      <c r="AK142" s="1537"/>
      <c r="AL142" s="1537"/>
      <c r="AM142" s="1537"/>
      <c r="AN142" s="1537"/>
      <c r="AO142" s="1538"/>
    </row>
    <row r="143" spans="3:41" ht="14.45" hidden="1" customHeight="1">
      <c r="C143" s="395" t="str">
        <f t="shared" si="5"/>
        <v>－</v>
      </c>
      <c r="F143" s="1522"/>
      <c r="G143" s="1514"/>
      <c r="H143" s="1514"/>
      <c r="I143" s="1514"/>
      <c r="J143" s="1514"/>
      <c r="K143" s="1514"/>
      <c r="L143" s="1514"/>
      <c r="M143" s="1514"/>
      <c r="N143" s="1515"/>
      <c r="O143" s="1515"/>
      <c r="P143" s="1515"/>
      <c r="Q143" s="1515"/>
      <c r="R143" s="1515"/>
      <c r="S143" s="1515"/>
      <c r="T143" s="1515"/>
      <c r="U143" s="1515"/>
      <c r="V143" s="1515"/>
      <c r="W143" s="1515"/>
      <c r="X143" s="1515"/>
      <c r="Y143" s="1515"/>
      <c r="Z143" s="1515"/>
      <c r="AA143" s="1524"/>
      <c r="AB143" s="1539"/>
      <c r="AC143" s="1540"/>
      <c r="AD143" s="1540"/>
      <c r="AE143" s="1540"/>
      <c r="AF143" s="1540"/>
      <c r="AG143" s="1540"/>
      <c r="AH143" s="1540"/>
      <c r="AI143" s="1540"/>
      <c r="AJ143" s="1540"/>
      <c r="AK143" s="1540"/>
      <c r="AL143" s="1540"/>
      <c r="AM143" s="1540"/>
      <c r="AN143" s="1540"/>
      <c r="AO143" s="1541"/>
    </row>
    <row r="144" spans="3:41" ht="14.45" hidden="1" customHeight="1">
      <c r="C144" s="395" t="str">
        <f t="shared" si="5"/>
        <v>－</v>
      </c>
      <c r="F144" s="1522"/>
      <c r="G144" s="1514"/>
      <c r="H144" s="1514"/>
      <c r="I144" s="1514"/>
      <c r="J144" s="1514"/>
      <c r="K144" s="1514"/>
      <c r="L144" s="1514"/>
      <c r="M144" s="1514"/>
      <c r="N144" s="1515"/>
      <c r="O144" s="1515"/>
      <c r="P144" s="1515"/>
      <c r="Q144" s="1515"/>
      <c r="R144" s="1515"/>
      <c r="S144" s="1515"/>
      <c r="T144" s="1515"/>
      <c r="U144" s="1515"/>
      <c r="V144" s="1515"/>
      <c r="W144" s="1515"/>
      <c r="X144" s="1515"/>
      <c r="Y144" s="1515"/>
      <c r="Z144" s="1515"/>
      <c r="AA144" s="1524"/>
      <c r="AB144" s="1539"/>
      <c r="AC144" s="1540"/>
      <c r="AD144" s="1540"/>
      <c r="AE144" s="1540"/>
      <c r="AF144" s="1540"/>
      <c r="AG144" s="1540"/>
      <c r="AH144" s="1540"/>
      <c r="AI144" s="1540"/>
      <c r="AJ144" s="1540"/>
      <c r="AK144" s="1540"/>
      <c r="AL144" s="1540"/>
      <c r="AM144" s="1540"/>
      <c r="AN144" s="1540"/>
      <c r="AO144" s="1541"/>
    </row>
    <row r="145" spans="3:41" ht="15" hidden="1" customHeight="1">
      <c r="C145" s="395" t="str">
        <f t="shared" si="5"/>
        <v>－</v>
      </c>
      <c r="F145" s="1522"/>
      <c r="G145" s="1514"/>
      <c r="H145" s="1514"/>
      <c r="I145" s="1514"/>
      <c r="J145" s="1514"/>
      <c r="K145" s="1514"/>
      <c r="L145" s="1514"/>
      <c r="M145" s="1514"/>
      <c r="N145" s="1515"/>
      <c r="O145" s="1515"/>
      <c r="P145" s="1515"/>
      <c r="Q145" s="1515"/>
      <c r="R145" s="1515"/>
      <c r="S145" s="1515"/>
      <c r="T145" s="1515"/>
      <c r="U145" s="1515"/>
      <c r="V145" s="1515"/>
      <c r="W145" s="1515"/>
      <c r="X145" s="1515"/>
      <c r="Y145" s="1515"/>
      <c r="Z145" s="1515"/>
      <c r="AA145" s="1525"/>
      <c r="AB145" s="1542"/>
      <c r="AC145" s="1543"/>
      <c r="AD145" s="1543"/>
      <c r="AE145" s="1543"/>
      <c r="AF145" s="1543"/>
      <c r="AG145" s="1543"/>
      <c r="AH145" s="1543"/>
      <c r="AI145" s="1543"/>
      <c r="AJ145" s="1543"/>
      <c r="AK145" s="1543"/>
      <c r="AL145" s="1543"/>
      <c r="AM145" s="1543"/>
      <c r="AN145" s="1543"/>
      <c r="AO145" s="1544"/>
    </row>
    <row r="146" spans="3:41" ht="14.45" hidden="1" customHeight="1">
      <c r="C146" s="395" t="str">
        <f t="shared" si="5"/>
        <v>－</v>
      </c>
      <c r="F146" s="1522"/>
      <c r="G146" s="1514"/>
      <c r="H146" s="1514"/>
      <c r="I146" s="1514"/>
      <c r="J146" s="1514"/>
      <c r="K146" s="1514"/>
      <c r="L146" s="1514"/>
      <c r="M146" s="1514"/>
      <c r="N146" s="1515"/>
      <c r="O146" s="1515"/>
      <c r="P146" s="1515"/>
      <c r="Q146" s="1515"/>
      <c r="R146" s="1515"/>
      <c r="S146" s="1515"/>
      <c r="T146" s="1515"/>
      <c r="U146" s="1515"/>
      <c r="V146" s="1515"/>
      <c r="W146" s="1515"/>
      <c r="X146" s="1515"/>
      <c r="Y146" s="1515"/>
      <c r="Z146" s="1515"/>
      <c r="AA146" s="1533" t="s">
        <v>1060</v>
      </c>
      <c r="AB146" s="1536"/>
      <c r="AC146" s="1537"/>
      <c r="AD146" s="1537"/>
      <c r="AE146" s="1537"/>
      <c r="AF146" s="1537"/>
      <c r="AG146" s="1537"/>
      <c r="AH146" s="1537"/>
      <c r="AI146" s="1537"/>
      <c r="AJ146" s="1537"/>
      <c r="AK146" s="1537"/>
      <c r="AL146" s="1537"/>
      <c r="AM146" s="1537"/>
      <c r="AN146" s="1537"/>
      <c r="AO146" s="1538"/>
    </row>
    <row r="147" spans="3:41" ht="14.45" hidden="1" customHeight="1">
      <c r="C147" s="395" t="str">
        <f t="shared" si="5"/>
        <v>－</v>
      </c>
      <c r="F147" s="1522"/>
      <c r="G147" s="1514"/>
      <c r="H147" s="1514"/>
      <c r="I147" s="1514"/>
      <c r="J147" s="1514"/>
      <c r="K147" s="1514"/>
      <c r="L147" s="1514"/>
      <c r="M147" s="1514"/>
      <c r="N147" s="1515"/>
      <c r="O147" s="1515"/>
      <c r="P147" s="1515"/>
      <c r="Q147" s="1515"/>
      <c r="R147" s="1515"/>
      <c r="S147" s="1515"/>
      <c r="T147" s="1515"/>
      <c r="U147" s="1515"/>
      <c r="V147" s="1515"/>
      <c r="W147" s="1515"/>
      <c r="X147" s="1515"/>
      <c r="Y147" s="1515"/>
      <c r="Z147" s="1515"/>
      <c r="AA147" s="1534"/>
      <c r="AB147" s="1539"/>
      <c r="AC147" s="1540"/>
      <c r="AD147" s="1540"/>
      <c r="AE147" s="1540"/>
      <c r="AF147" s="1540"/>
      <c r="AG147" s="1540"/>
      <c r="AH147" s="1540"/>
      <c r="AI147" s="1540"/>
      <c r="AJ147" s="1540"/>
      <c r="AK147" s="1540"/>
      <c r="AL147" s="1540"/>
      <c r="AM147" s="1540"/>
      <c r="AN147" s="1540"/>
      <c r="AO147" s="1541"/>
    </row>
    <row r="148" spans="3:41" ht="14.45" hidden="1" customHeight="1">
      <c r="C148" s="395" t="str">
        <f t="shared" si="5"/>
        <v>－</v>
      </c>
      <c r="F148" s="1522"/>
      <c r="G148" s="1514"/>
      <c r="H148" s="1514"/>
      <c r="I148" s="1514"/>
      <c r="J148" s="1514"/>
      <c r="K148" s="1514"/>
      <c r="L148" s="1514"/>
      <c r="M148" s="1514"/>
      <c r="N148" s="1515"/>
      <c r="O148" s="1515"/>
      <c r="P148" s="1515"/>
      <c r="Q148" s="1515"/>
      <c r="R148" s="1515"/>
      <c r="S148" s="1515"/>
      <c r="T148" s="1515"/>
      <c r="U148" s="1515"/>
      <c r="V148" s="1515"/>
      <c r="W148" s="1515"/>
      <c r="X148" s="1515"/>
      <c r="Y148" s="1515"/>
      <c r="Z148" s="1515"/>
      <c r="AA148" s="1534"/>
      <c r="AB148" s="1539"/>
      <c r="AC148" s="1540"/>
      <c r="AD148" s="1540"/>
      <c r="AE148" s="1540"/>
      <c r="AF148" s="1540"/>
      <c r="AG148" s="1540"/>
      <c r="AH148" s="1540"/>
      <c r="AI148" s="1540"/>
      <c r="AJ148" s="1540"/>
      <c r="AK148" s="1540"/>
      <c r="AL148" s="1540"/>
      <c r="AM148" s="1540"/>
      <c r="AN148" s="1540"/>
      <c r="AO148" s="1541"/>
    </row>
    <row r="149" spans="3:41" ht="15" hidden="1" customHeight="1">
      <c r="C149" s="395" t="str">
        <f t="shared" si="5"/>
        <v>－</v>
      </c>
      <c r="F149" s="1522"/>
      <c r="G149" s="1514"/>
      <c r="H149" s="1514"/>
      <c r="I149" s="1514"/>
      <c r="J149" s="1514"/>
      <c r="K149" s="1514"/>
      <c r="L149" s="1514"/>
      <c r="M149" s="1514"/>
      <c r="N149" s="1515"/>
      <c r="O149" s="1515"/>
      <c r="P149" s="1515"/>
      <c r="Q149" s="1515"/>
      <c r="R149" s="1515"/>
      <c r="S149" s="1515"/>
      <c r="T149" s="1515"/>
      <c r="U149" s="1515"/>
      <c r="V149" s="1515"/>
      <c r="W149" s="1515"/>
      <c r="X149" s="1515"/>
      <c r="Y149" s="1515"/>
      <c r="Z149" s="1515"/>
      <c r="AA149" s="1535"/>
      <c r="AB149" s="1542"/>
      <c r="AC149" s="1543"/>
      <c r="AD149" s="1543"/>
      <c r="AE149" s="1543"/>
      <c r="AF149" s="1543"/>
      <c r="AG149" s="1543"/>
      <c r="AH149" s="1543"/>
      <c r="AI149" s="1543"/>
      <c r="AJ149" s="1543"/>
      <c r="AK149" s="1543"/>
      <c r="AL149" s="1543"/>
      <c r="AM149" s="1543"/>
      <c r="AN149" s="1543"/>
      <c r="AO149" s="1544"/>
    </row>
    <row r="150" spans="3:41" ht="14.45" hidden="1" customHeight="1">
      <c r="C150" s="395" t="str">
        <f t="shared" si="5"/>
        <v>－</v>
      </c>
      <c r="F150" s="1522" t="s">
        <v>675</v>
      </c>
      <c r="G150" s="1514"/>
      <c r="H150" s="1514"/>
      <c r="I150" s="1514"/>
      <c r="J150" s="1514"/>
      <c r="K150" s="1514"/>
      <c r="L150" s="1514"/>
      <c r="M150" s="1514"/>
      <c r="N150" s="1515"/>
      <c r="O150" s="1515"/>
      <c r="P150" s="1515"/>
      <c r="Q150" s="1515"/>
      <c r="R150" s="1515"/>
      <c r="S150" s="1515"/>
      <c r="T150" s="1515"/>
      <c r="U150" s="1515"/>
      <c r="V150" s="1515"/>
      <c r="W150" s="1515"/>
      <c r="X150" s="1515"/>
      <c r="Y150" s="1515"/>
      <c r="Z150" s="1515"/>
      <c r="AA150" s="1523" t="s">
        <v>1059</v>
      </c>
      <c r="AB150" s="1536"/>
      <c r="AC150" s="1537"/>
      <c r="AD150" s="1537"/>
      <c r="AE150" s="1537"/>
      <c r="AF150" s="1537"/>
      <c r="AG150" s="1537"/>
      <c r="AH150" s="1537"/>
      <c r="AI150" s="1537"/>
      <c r="AJ150" s="1537"/>
      <c r="AK150" s="1537"/>
      <c r="AL150" s="1537"/>
      <c r="AM150" s="1537"/>
      <c r="AN150" s="1537"/>
      <c r="AO150" s="1538"/>
    </row>
    <row r="151" spans="3:41" ht="14.45" hidden="1" customHeight="1">
      <c r="C151" s="395" t="str">
        <f t="shared" si="5"/>
        <v>－</v>
      </c>
      <c r="F151" s="1522"/>
      <c r="G151" s="1514"/>
      <c r="H151" s="1514"/>
      <c r="I151" s="1514"/>
      <c r="J151" s="1514"/>
      <c r="K151" s="1514"/>
      <c r="L151" s="1514"/>
      <c r="M151" s="1514"/>
      <c r="N151" s="1515"/>
      <c r="O151" s="1515"/>
      <c r="P151" s="1515"/>
      <c r="Q151" s="1515"/>
      <c r="R151" s="1515"/>
      <c r="S151" s="1515"/>
      <c r="T151" s="1515"/>
      <c r="U151" s="1515"/>
      <c r="V151" s="1515"/>
      <c r="W151" s="1515"/>
      <c r="X151" s="1515"/>
      <c r="Y151" s="1515"/>
      <c r="Z151" s="1515"/>
      <c r="AA151" s="1524"/>
      <c r="AB151" s="1539"/>
      <c r="AC151" s="1540"/>
      <c r="AD151" s="1540"/>
      <c r="AE151" s="1540"/>
      <c r="AF151" s="1540"/>
      <c r="AG151" s="1540"/>
      <c r="AH151" s="1540"/>
      <c r="AI151" s="1540"/>
      <c r="AJ151" s="1540"/>
      <c r="AK151" s="1540"/>
      <c r="AL151" s="1540"/>
      <c r="AM151" s="1540"/>
      <c r="AN151" s="1540"/>
      <c r="AO151" s="1541"/>
    </row>
    <row r="152" spans="3:41" ht="14.45" hidden="1" customHeight="1">
      <c r="C152" s="395" t="str">
        <f t="shared" si="5"/>
        <v>－</v>
      </c>
      <c r="F152" s="1522"/>
      <c r="G152" s="1514"/>
      <c r="H152" s="1514"/>
      <c r="I152" s="1514"/>
      <c r="J152" s="1514"/>
      <c r="K152" s="1514"/>
      <c r="L152" s="1514"/>
      <c r="M152" s="1514"/>
      <c r="N152" s="1515"/>
      <c r="O152" s="1515"/>
      <c r="P152" s="1515"/>
      <c r="Q152" s="1515"/>
      <c r="R152" s="1515"/>
      <c r="S152" s="1515"/>
      <c r="T152" s="1515"/>
      <c r="U152" s="1515"/>
      <c r="V152" s="1515"/>
      <c r="W152" s="1515"/>
      <c r="X152" s="1515"/>
      <c r="Y152" s="1515"/>
      <c r="Z152" s="1515"/>
      <c r="AA152" s="1524"/>
      <c r="AB152" s="1539"/>
      <c r="AC152" s="1540"/>
      <c r="AD152" s="1540"/>
      <c r="AE152" s="1540"/>
      <c r="AF152" s="1540"/>
      <c r="AG152" s="1540"/>
      <c r="AH152" s="1540"/>
      <c r="AI152" s="1540"/>
      <c r="AJ152" s="1540"/>
      <c r="AK152" s="1540"/>
      <c r="AL152" s="1540"/>
      <c r="AM152" s="1540"/>
      <c r="AN152" s="1540"/>
      <c r="AO152" s="1541"/>
    </row>
    <row r="153" spans="3:41" ht="15" hidden="1" customHeight="1">
      <c r="C153" s="395" t="str">
        <f t="shared" si="5"/>
        <v>－</v>
      </c>
      <c r="F153" s="1522"/>
      <c r="G153" s="1514"/>
      <c r="H153" s="1514"/>
      <c r="I153" s="1514"/>
      <c r="J153" s="1514"/>
      <c r="K153" s="1514"/>
      <c r="L153" s="1514"/>
      <c r="M153" s="1514"/>
      <c r="N153" s="1515"/>
      <c r="O153" s="1515"/>
      <c r="P153" s="1515"/>
      <c r="Q153" s="1515"/>
      <c r="R153" s="1515"/>
      <c r="S153" s="1515"/>
      <c r="T153" s="1515"/>
      <c r="U153" s="1515"/>
      <c r="V153" s="1515"/>
      <c r="W153" s="1515"/>
      <c r="X153" s="1515"/>
      <c r="Y153" s="1515"/>
      <c r="Z153" s="1515"/>
      <c r="AA153" s="1525"/>
      <c r="AB153" s="1542"/>
      <c r="AC153" s="1543"/>
      <c r="AD153" s="1543"/>
      <c r="AE153" s="1543"/>
      <c r="AF153" s="1543"/>
      <c r="AG153" s="1543"/>
      <c r="AH153" s="1543"/>
      <c r="AI153" s="1543"/>
      <c r="AJ153" s="1543"/>
      <c r="AK153" s="1543"/>
      <c r="AL153" s="1543"/>
      <c r="AM153" s="1543"/>
      <c r="AN153" s="1543"/>
      <c r="AO153" s="1544"/>
    </row>
    <row r="154" spans="3:41" ht="14.45" hidden="1" customHeight="1">
      <c r="C154" s="395" t="str">
        <f t="shared" ref="C154:C183" si="6">+$C$124</f>
        <v>－</v>
      </c>
      <c r="F154" s="1522"/>
      <c r="G154" s="1514"/>
      <c r="H154" s="1514"/>
      <c r="I154" s="1514"/>
      <c r="J154" s="1514"/>
      <c r="K154" s="1514"/>
      <c r="L154" s="1514"/>
      <c r="M154" s="1514"/>
      <c r="N154" s="1515"/>
      <c r="O154" s="1515"/>
      <c r="P154" s="1515"/>
      <c r="Q154" s="1515"/>
      <c r="R154" s="1515"/>
      <c r="S154" s="1515"/>
      <c r="T154" s="1515"/>
      <c r="U154" s="1515"/>
      <c r="V154" s="1515"/>
      <c r="W154" s="1515"/>
      <c r="X154" s="1515"/>
      <c r="Y154" s="1515"/>
      <c r="Z154" s="1515"/>
      <c r="AA154" s="1533" t="s">
        <v>1060</v>
      </c>
      <c r="AB154" s="1536"/>
      <c r="AC154" s="1537"/>
      <c r="AD154" s="1537"/>
      <c r="AE154" s="1537"/>
      <c r="AF154" s="1537"/>
      <c r="AG154" s="1537"/>
      <c r="AH154" s="1537"/>
      <c r="AI154" s="1537"/>
      <c r="AJ154" s="1537"/>
      <c r="AK154" s="1537"/>
      <c r="AL154" s="1537"/>
      <c r="AM154" s="1537"/>
      <c r="AN154" s="1537"/>
      <c r="AO154" s="1538"/>
    </row>
    <row r="155" spans="3:41" ht="14.45" hidden="1" customHeight="1">
      <c r="C155" s="395" t="str">
        <f t="shared" si="6"/>
        <v>－</v>
      </c>
      <c r="F155" s="1522"/>
      <c r="G155" s="1514"/>
      <c r="H155" s="1514"/>
      <c r="I155" s="1514"/>
      <c r="J155" s="1514"/>
      <c r="K155" s="1514"/>
      <c r="L155" s="1514"/>
      <c r="M155" s="1514"/>
      <c r="N155" s="1515"/>
      <c r="O155" s="1515"/>
      <c r="P155" s="1515"/>
      <c r="Q155" s="1515"/>
      <c r="R155" s="1515"/>
      <c r="S155" s="1515"/>
      <c r="T155" s="1515"/>
      <c r="U155" s="1515"/>
      <c r="V155" s="1515"/>
      <c r="W155" s="1515"/>
      <c r="X155" s="1515"/>
      <c r="Y155" s="1515"/>
      <c r="Z155" s="1515"/>
      <c r="AA155" s="1534"/>
      <c r="AB155" s="1539"/>
      <c r="AC155" s="1540"/>
      <c r="AD155" s="1540"/>
      <c r="AE155" s="1540"/>
      <c r="AF155" s="1540"/>
      <c r="AG155" s="1540"/>
      <c r="AH155" s="1540"/>
      <c r="AI155" s="1540"/>
      <c r="AJ155" s="1540"/>
      <c r="AK155" s="1540"/>
      <c r="AL155" s="1540"/>
      <c r="AM155" s="1540"/>
      <c r="AN155" s="1540"/>
      <c r="AO155" s="1541"/>
    </row>
    <row r="156" spans="3:41" ht="14.45" hidden="1" customHeight="1">
      <c r="C156" s="395" t="str">
        <f t="shared" si="6"/>
        <v>－</v>
      </c>
      <c r="F156" s="1522"/>
      <c r="G156" s="1514"/>
      <c r="H156" s="1514"/>
      <c r="I156" s="1514"/>
      <c r="J156" s="1514"/>
      <c r="K156" s="1514"/>
      <c r="L156" s="1514"/>
      <c r="M156" s="1514"/>
      <c r="N156" s="1515"/>
      <c r="O156" s="1515"/>
      <c r="P156" s="1515"/>
      <c r="Q156" s="1515"/>
      <c r="R156" s="1515"/>
      <c r="S156" s="1515"/>
      <c r="T156" s="1515"/>
      <c r="U156" s="1515"/>
      <c r="V156" s="1515"/>
      <c r="W156" s="1515"/>
      <c r="X156" s="1515"/>
      <c r="Y156" s="1515"/>
      <c r="Z156" s="1515"/>
      <c r="AA156" s="1534"/>
      <c r="AB156" s="1539"/>
      <c r="AC156" s="1540"/>
      <c r="AD156" s="1540"/>
      <c r="AE156" s="1540"/>
      <c r="AF156" s="1540"/>
      <c r="AG156" s="1540"/>
      <c r="AH156" s="1540"/>
      <c r="AI156" s="1540"/>
      <c r="AJ156" s="1540"/>
      <c r="AK156" s="1540"/>
      <c r="AL156" s="1540"/>
      <c r="AM156" s="1540"/>
      <c r="AN156" s="1540"/>
      <c r="AO156" s="1541"/>
    </row>
    <row r="157" spans="3:41" ht="15" hidden="1" customHeight="1">
      <c r="C157" s="395" t="str">
        <f t="shared" si="6"/>
        <v>－</v>
      </c>
      <c r="F157" s="1522"/>
      <c r="G157" s="1514"/>
      <c r="H157" s="1514"/>
      <c r="I157" s="1514"/>
      <c r="J157" s="1514"/>
      <c r="K157" s="1514"/>
      <c r="L157" s="1514"/>
      <c r="M157" s="1514"/>
      <c r="N157" s="1515"/>
      <c r="O157" s="1515"/>
      <c r="P157" s="1515"/>
      <c r="Q157" s="1515"/>
      <c r="R157" s="1515"/>
      <c r="S157" s="1515"/>
      <c r="T157" s="1515"/>
      <c r="U157" s="1515"/>
      <c r="V157" s="1515"/>
      <c r="W157" s="1515"/>
      <c r="X157" s="1515"/>
      <c r="Y157" s="1515"/>
      <c r="Z157" s="1515"/>
      <c r="AA157" s="1535"/>
      <c r="AB157" s="1542"/>
      <c r="AC157" s="1543"/>
      <c r="AD157" s="1543"/>
      <c r="AE157" s="1543"/>
      <c r="AF157" s="1543"/>
      <c r="AG157" s="1543"/>
      <c r="AH157" s="1543"/>
      <c r="AI157" s="1543"/>
      <c r="AJ157" s="1543"/>
      <c r="AK157" s="1543"/>
      <c r="AL157" s="1543"/>
      <c r="AM157" s="1543"/>
      <c r="AN157" s="1543"/>
      <c r="AO157" s="1544"/>
    </row>
    <row r="158" spans="3:41" ht="14.45" hidden="1" customHeight="1">
      <c r="C158" s="395" t="str">
        <f t="shared" si="6"/>
        <v>－</v>
      </c>
      <c r="F158" s="1522" t="s">
        <v>676</v>
      </c>
      <c r="G158" s="1514"/>
      <c r="H158" s="1514"/>
      <c r="I158" s="1514"/>
      <c r="J158" s="1514"/>
      <c r="K158" s="1514"/>
      <c r="L158" s="1514"/>
      <c r="M158" s="1514"/>
      <c r="N158" s="1515"/>
      <c r="O158" s="1515"/>
      <c r="P158" s="1515"/>
      <c r="Q158" s="1515"/>
      <c r="R158" s="1515"/>
      <c r="S158" s="1515"/>
      <c r="T158" s="1515"/>
      <c r="U158" s="1515"/>
      <c r="V158" s="1515"/>
      <c r="W158" s="1515"/>
      <c r="X158" s="1515"/>
      <c r="Y158" s="1515"/>
      <c r="Z158" s="1515"/>
      <c r="AA158" s="1523" t="s">
        <v>1059</v>
      </c>
      <c r="AB158" s="1536"/>
      <c r="AC158" s="1537"/>
      <c r="AD158" s="1537"/>
      <c r="AE158" s="1537"/>
      <c r="AF158" s="1537"/>
      <c r="AG158" s="1537"/>
      <c r="AH158" s="1537"/>
      <c r="AI158" s="1537"/>
      <c r="AJ158" s="1537"/>
      <c r="AK158" s="1537"/>
      <c r="AL158" s="1537"/>
      <c r="AM158" s="1537"/>
      <c r="AN158" s="1537"/>
      <c r="AO158" s="1538"/>
    </row>
    <row r="159" spans="3:41" ht="14.45" hidden="1" customHeight="1">
      <c r="C159" s="395" t="str">
        <f t="shared" si="6"/>
        <v>－</v>
      </c>
      <c r="F159" s="1522"/>
      <c r="G159" s="1514"/>
      <c r="H159" s="1514"/>
      <c r="I159" s="1514"/>
      <c r="J159" s="1514"/>
      <c r="K159" s="1514"/>
      <c r="L159" s="1514"/>
      <c r="M159" s="1514"/>
      <c r="N159" s="1515"/>
      <c r="O159" s="1515"/>
      <c r="P159" s="1515"/>
      <c r="Q159" s="1515"/>
      <c r="R159" s="1515"/>
      <c r="S159" s="1515"/>
      <c r="T159" s="1515"/>
      <c r="U159" s="1515"/>
      <c r="V159" s="1515"/>
      <c r="W159" s="1515"/>
      <c r="X159" s="1515"/>
      <c r="Y159" s="1515"/>
      <c r="Z159" s="1515"/>
      <c r="AA159" s="1524"/>
      <c r="AB159" s="1539"/>
      <c r="AC159" s="1540"/>
      <c r="AD159" s="1540"/>
      <c r="AE159" s="1540"/>
      <c r="AF159" s="1540"/>
      <c r="AG159" s="1540"/>
      <c r="AH159" s="1540"/>
      <c r="AI159" s="1540"/>
      <c r="AJ159" s="1540"/>
      <c r="AK159" s="1540"/>
      <c r="AL159" s="1540"/>
      <c r="AM159" s="1540"/>
      <c r="AN159" s="1540"/>
      <c r="AO159" s="1541"/>
    </row>
    <row r="160" spans="3:41" ht="14.45" hidden="1" customHeight="1">
      <c r="C160" s="395" t="str">
        <f t="shared" si="6"/>
        <v>－</v>
      </c>
      <c r="F160" s="1522"/>
      <c r="G160" s="1514"/>
      <c r="H160" s="1514"/>
      <c r="I160" s="1514"/>
      <c r="J160" s="1514"/>
      <c r="K160" s="1514"/>
      <c r="L160" s="1514"/>
      <c r="M160" s="1514"/>
      <c r="N160" s="1515"/>
      <c r="O160" s="1515"/>
      <c r="P160" s="1515"/>
      <c r="Q160" s="1515"/>
      <c r="R160" s="1515"/>
      <c r="S160" s="1515"/>
      <c r="T160" s="1515"/>
      <c r="U160" s="1515"/>
      <c r="V160" s="1515"/>
      <c r="W160" s="1515"/>
      <c r="X160" s="1515"/>
      <c r="Y160" s="1515"/>
      <c r="Z160" s="1515"/>
      <c r="AA160" s="1524"/>
      <c r="AB160" s="1539"/>
      <c r="AC160" s="1540"/>
      <c r="AD160" s="1540"/>
      <c r="AE160" s="1540"/>
      <c r="AF160" s="1540"/>
      <c r="AG160" s="1540"/>
      <c r="AH160" s="1540"/>
      <c r="AI160" s="1540"/>
      <c r="AJ160" s="1540"/>
      <c r="AK160" s="1540"/>
      <c r="AL160" s="1540"/>
      <c r="AM160" s="1540"/>
      <c r="AN160" s="1540"/>
      <c r="AO160" s="1541"/>
    </row>
    <row r="161" spans="3:41" ht="15" hidden="1" customHeight="1">
      <c r="C161" s="395" t="str">
        <f t="shared" si="6"/>
        <v>－</v>
      </c>
      <c r="F161" s="1522"/>
      <c r="G161" s="1514"/>
      <c r="H161" s="1514"/>
      <c r="I161" s="1514"/>
      <c r="J161" s="1514"/>
      <c r="K161" s="1514"/>
      <c r="L161" s="1514"/>
      <c r="M161" s="1514"/>
      <c r="N161" s="1515"/>
      <c r="O161" s="1515"/>
      <c r="P161" s="1515"/>
      <c r="Q161" s="1515"/>
      <c r="R161" s="1515"/>
      <c r="S161" s="1515"/>
      <c r="T161" s="1515"/>
      <c r="U161" s="1515"/>
      <c r="V161" s="1515"/>
      <c r="W161" s="1515"/>
      <c r="X161" s="1515"/>
      <c r="Y161" s="1515"/>
      <c r="Z161" s="1515"/>
      <c r="AA161" s="1525"/>
      <c r="AB161" s="1542"/>
      <c r="AC161" s="1543"/>
      <c r="AD161" s="1543"/>
      <c r="AE161" s="1543"/>
      <c r="AF161" s="1543"/>
      <c r="AG161" s="1543"/>
      <c r="AH161" s="1543"/>
      <c r="AI161" s="1543"/>
      <c r="AJ161" s="1543"/>
      <c r="AK161" s="1543"/>
      <c r="AL161" s="1543"/>
      <c r="AM161" s="1543"/>
      <c r="AN161" s="1543"/>
      <c r="AO161" s="1544"/>
    </row>
    <row r="162" spans="3:41" ht="14.45" hidden="1" customHeight="1">
      <c r="C162" s="395" t="str">
        <f t="shared" si="6"/>
        <v>－</v>
      </c>
      <c r="F162" s="1522"/>
      <c r="G162" s="1514"/>
      <c r="H162" s="1514"/>
      <c r="I162" s="1514"/>
      <c r="J162" s="1514"/>
      <c r="K162" s="1514"/>
      <c r="L162" s="1514"/>
      <c r="M162" s="1514"/>
      <c r="N162" s="1515"/>
      <c r="O162" s="1515"/>
      <c r="P162" s="1515"/>
      <c r="Q162" s="1515"/>
      <c r="R162" s="1515"/>
      <c r="S162" s="1515"/>
      <c r="T162" s="1515"/>
      <c r="U162" s="1515"/>
      <c r="V162" s="1515"/>
      <c r="W162" s="1515"/>
      <c r="X162" s="1515"/>
      <c r="Y162" s="1515"/>
      <c r="Z162" s="1515"/>
      <c r="AA162" s="1533" t="s">
        <v>1060</v>
      </c>
      <c r="AB162" s="1536"/>
      <c r="AC162" s="1537"/>
      <c r="AD162" s="1537"/>
      <c r="AE162" s="1537"/>
      <c r="AF162" s="1537"/>
      <c r="AG162" s="1537"/>
      <c r="AH162" s="1537"/>
      <c r="AI162" s="1537"/>
      <c r="AJ162" s="1537"/>
      <c r="AK162" s="1537"/>
      <c r="AL162" s="1537"/>
      <c r="AM162" s="1537"/>
      <c r="AN162" s="1537"/>
      <c r="AO162" s="1538"/>
    </row>
    <row r="163" spans="3:41" ht="14.45" hidden="1" customHeight="1">
      <c r="C163" s="395" t="str">
        <f t="shared" si="6"/>
        <v>－</v>
      </c>
      <c r="F163" s="1522"/>
      <c r="G163" s="1514"/>
      <c r="H163" s="1514"/>
      <c r="I163" s="1514"/>
      <c r="J163" s="1514"/>
      <c r="K163" s="1514"/>
      <c r="L163" s="1514"/>
      <c r="M163" s="1514"/>
      <c r="N163" s="1515"/>
      <c r="O163" s="1515"/>
      <c r="P163" s="1515"/>
      <c r="Q163" s="1515"/>
      <c r="R163" s="1515"/>
      <c r="S163" s="1515"/>
      <c r="T163" s="1515"/>
      <c r="U163" s="1515"/>
      <c r="V163" s="1515"/>
      <c r="W163" s="1515"/>
      <c r="X163" s="1515"/>
      <c r="Y163" s="1515"/>
      <c r="Z163" s="1515"/>
      <c r="AA163" s="1534"/>
      <c r="AB163" s="1539"/>
      <c r="AC163" s="1540"/>
      <c r="AD163" s="1540"/>
      <c r="AE163" s="1540"/>
      <c r="AF163" s="1540"/>
      <c r="AG163" s="1540"/>
      <c r="AH163" s="1540"/>
      <c r="AI163" s="1540"/>
      <c r="AJ163" s="1540"/>
      <c r="AK163" s="1540"/>
      <c r="AL163" s="1540"/>
      <c r="AM163" s="1540"/>
      <c r="AN163" s="1540"/>
      <c r="AO163" s="1541"/>
    </row>
    <row r="164" spans="3:41" ht="14.45" hidden="1" customHeight="1">
      <c r="C164" s="395" t="str">
        <f t="shared" si="6"/>
        <v>－</v>
      </c>
      <c r="F164" s="1522"/>
      <c r="G164" s="1514"/>
      <c r="H164" s="1514"/>
      <c r="I164" s="1514"/>
      <c r="J164" s="1514"/>
      <c r="K164" s="1514"/>
      <c r="L164" s="1514"/>
      <c r="M164" s="1514"/>
      <c r="N164" s="1515"/>
      <c r="O164" s="1515"/>
      <c r="P164" s="1515"/>
      <c r="Q164" s="1515"/>
      <c r="R164" s="1515"/>
      <c r="S164" s="1515"/>
      <c r="T164" s="1515"/>
      <c r="U164" s="1515"/>
      <c r="V164" s="1515"/>
      <c r="W164" s="1515"/>
      <c r="X164" s="1515"/>
      <c r="Y164" s="1515"/>
      <c r="Z164" s="1515"/>
      <c r="AA164" s="1534"/>
      <c r="AB164" s="1539"/>
      <c r="AC164" s="1540"/>
      <c r="AD164" s="1540"/>
      <c r="AE164" s="1540"/>
      <c r="AF164" s="1540"/>
      <c r="AG164" s="1540"/>
      <c r="AH164" s="1540"/>
      <c r="AI164" s="1540"/>
      <c r="AJ164" s="1540"/>
      <c r="AK164" s="1540"/>
      <c r="AL164" s="1540"/>
      <c r="AM164" s="1540"/>
      <c r="AN164" s="1540"/>
      <c r="AO164" s="1541"/>
    </row>
    <row r="165" spans="3:41" ht="15" hidden="1" customHeight="1">
      <c r="C165" s="395" t="str">
        <f t="shared" si="6"/>
        <v>－</v>
      </c>
      <c r="F165" s="1522"/>
      <c r="G165" s="1514"/>
      <c r="H165" s="1514"/>
      <c r="I165" s="1514"/>
      <c r="J165" s="1514"/>
      <c r="K165" s="1514"/>
      <c r="L165" s="1514"/>
      <c r="M165" s="1514"/>
      <c r="N165" s="1515"/>
      <c r="O165" s="1515"/>
      <c r="P165" s="1515"/>
      <c r="Q165" s="1515"/>
      <c r="R165" s="1515"/>
      <c r="S165" s="1515"/>
      <c r="T165" s="1515"/>
      <c r="U165" s="1515"/>
      <c r="V165" s="1515"/>
      <c r="W165" s="1515"/>
      <c r="X165" s="1515"/>
      <c r="Y165" s="1515"/>
      <c r="Z165" s="1515"/>
      <c r="AA165" s="1535"/>
      <c r="AB165" s="1542"/>
      <c r="AC165" s="1543"/>
      <c r="AD165" s="1543"/>
      <c r="AE165" s="1543"/>
      <c r="AF165" s="1543"/>
      <c r="AG165" s="1543"/>
      <c r="AH165" s="1543"/>
      <c r="AI165" s="1543"/>
      <c r="AJ165" s="1543"/>
      <c r="AK165" s="1543"/>
      <c r="AL165" s="1543"/>
      <c r="AM165" s="1543"/>
      <c r="AN165" s="1543"/>
      <c r="AO165" s="1544"/>
    </row>
    <row r="166" spans="3:41" ht="14.45" hidden="1" customHeight="1">
      <c r="C166" s="395" t="str">
        <f t="shared" si="6"/>
        <v>－</v>
      </c>
      <c r="F166" s="1522" t="s">
        <v>677</v>
      </c>
      <c r="G166" s="1514"/>
      <c r="H166" s="1514"/>
      <c r="I166" s="1514"/>
      <c r="J166" s="1514"/>
      <c r="K166" s="1514"/>
      <c r="L166" s="1514"/>
      <c r="M166" s="1514"/>
      <c r="N166" s="1515"/>
      <c r="O166" s="1515"/>
      <c r="P166" s="1515"/>
      <c r="Q166" s="1515"/>
      <c r="R166" s="1515"/>
      <c r="S166" s="1515"/>
      <c r="T166" s="1515"/>
      <c r="U166" s="1515"/>
      <c r="V166" s="1515"/>
      <c r="W166" s="1515"/>
      <c r="X166" s="1515"/>
      <c r="Y166" s="1515"/>
      <c r="Z166" s="1515"/>
      <c r="AA166" s="1523" t="s">
        <v>1059</v>
      </c>
      <c r="AB166" s="1536"/>
      <c r="AC166" s="1537"/>
      <c r="AD166" s="1537"/>
      <c r="AE166" s="1537"/>
      <c r="AF166" s="1537"/>
      <c r="AG166" s="1537"/>
      <c r="AH166" s="1537"/>
      <c r="AI166" s="1537"/>
      <c r="AJ166" s="1537"/>
      <c r="AK166" s="1537"/>
      <c r="AL166" s="1537"/>
      <c r="AM166" s="1537"/>
      <c r="AN166" s="1537"/>
      <c r="AO166" s="1538"/>
    </row>
    <row r="167" spans="3:41" ht="14.45" hidden="1" customHeight="1">
      <c r="C167" s="395" t="str">
        <f t="shared" si="6"/>
        <v>－</v>
      </c>
      <c r="F167" s="1522"/>
      <c r="G167" s="1514"/>
      <c r="H167" s="1514"/>
      <c r="I167" s="1514"/>
      <c r="J167" s="1514"/>
      <c r="K167" s="1514"/>
      <c r="L167" s="1514"/>
      <c r="M167" s="1514"/>
      <c r="N167" s="1515"/>
      <c r="O167" s="1515"/>
      <c r="P167" s="1515"/>
      <c r="Q167" s="1515"/>
      <c r="R167" s="1515"/>
      <c r="S167" s="1515"/>
      <c r="T167" s="1515"/>
      <c r="U167" s="1515"/>
      <c r="V167" s="1515"/>
      <c r="W167" s="1515"/>
      <c r="X167" s="1515"/>
      <c r="Y167" s="1515"/>
      <c r="Z167" s="1515"/>
      <c r="AA167" s="1524"/>
      <c r="AB167" s="1539"/>
      <c r="AC167" s="1540"/>
      <c r="AD167" s="1540"/>
      <c r="AE167" s="1540"/>
      <c r="AF167" s="1540"/>
      <c r="AG167" s="1540"/>
      <c r="AH167" s="1540"/>
      <c r="AI167" s="1540"/>
      <c r="AJ167" s="1540"/>
      <c r="AK167" s="1540"/>
      <c r="AL167" s="1540"/>
      <c r="AM167" s="1540"/>
      <c r="AN167" s="1540"/>
      <c r="AO167" s="1541"/>
    </row>
    <row r="168" spans="3:41" ht="14.45" hidden="1" customHeight="1">
      <c r="C168" s="395" t="str">
        <f t="shared" si="6"/>
        <v>－</v>
      </c>
      <c r="F168" s="1522"/>
      <c r="G168" s="1514"/>
      <c r="H168" s="1514"/>
      <c r="I168" s="1514"/>
      <c r="J168" s="1514"/>
      <c r="K168" s="1514"/>
      <c r="L168" s="1514"/>
      <c r="M168" s="1514"/>
      <c r="N168" s="1515"/>
      <c r="O168" s="1515"/>
      <c r="P168" s="1515"/>
      <c r="Q168" s="1515"/>
      <c r="R168" s="1515"/>
      <c r="S168" s="1515"/>
      <c r="T168" s="1515"/>
      <c r="U168" s="1515"/>
      <c r="V168" s="1515"/>
      <c r="W168" s="1515"/>
      <c r="X168" s="1515"/>
      <c r="Y168" s="1515"/>
      <c r="Z168" s="1515"/>
      <c r="AA168" s="1524"/>
      <c r="AB168" s="1539"/>
      <c r="AC168" s="1540"/>
      <c r="AD168" s="1540"/>
      <c r="AE168" s="1540"/>
      <c r="AF168" s="1540"/>
      <c r="AG168" s="1540"/>
      <c r="AH168" s="1540"/>
      <c r="AI168" s="1540"/>
      <c r="AJ168" s="1540"/>
      <c r="AK168" s="1540"/>
      <c r="AL168" s="1540"/>
      <c r="AM168" s="1540"/>
      <c r="AN168" s="1540"/>
      <c r="AO168" s="1541"/>
    </row>
    <row r="169" spans="3:41" ht="15" hidden="1" customHeight="1">
      <c r="C169" s="395" t="str">
        <f t="shared" si="6"/>
        <v>－</v>
      </c>
      <c r="F169" s="1522"/>
      <c r="G169" s="1514"/>
      <c r="H169" s="1514"/>
      <c r="I169" s="1514"/>
      <c r="J169" s="1514"/>
      <c r="K169" s="1514"/>
      <c r="L169" s="1514"/>
      <c r="M169" s="1514"/>
      <c r="N169" s="1515"/>
      <c r="O169" s="1515"/>
      <c r="P169" s="1515"/>
      <c r="Q169" s="1515"/>
      <c r="R169" s="1515"/>
      <c r="S169" s="1515"/>
      <c r="T169" s="1515"/>
      <c r="U169" s="1515"/>
      <c r="V169" s="1515"/>
      <c r="W169" s="1515"/>
      <c r="X169" s="1515"/>
      <c r="Y169" s="1515"/>
      <c r="Z169" s="1515"/>
      <c r="AA169" s="1525"/>
      <c r="AB169" s="1542"/>
      <c r="AC169" s="1543"/>
      <c r="AD169" s="1543"/>
      <c r="AE169" s="1543"/>
      <c r="AF169" s="1543"/>
      <c r="AG169" s="1543"/>
      <c r="AH169" s="1543"/>
      <c r="AI169" s="1543"/>
      <c r="AJ169" s="1543"/>
      <c r="AK169" s="1543"/>
      <c r="AL169" s="1543"/>
      <c r="AM169" s="1543"/>
      <c r="AN169" s="1543"/>
      <c r="AO169" s="1544"/>
    </row>
    <row r="170" spans="3:41" ht="14.45" hidden="1" customHeight="1">
      <c r="C170" s="395" t="str">
        <f t="shared" si="6"/>
        <v>－</v>
      </c>
      <c r="F170" s="1522"/>
      <c r="G170" s="1514"/>
      <c r="H170" s="1514"/>
      <c r="I170" s="1514"/>
      <c r="J170" s="1514"/>
      <c r="K170" s="1514"/>
      <c r="L170" s="1514"/>
      <c r="M170" s="1514"/>
      <c r="N170" s="1515"/>
      <c r="O170" s="1515"/>
      <c r="P170" s="1515"/>
      <c r="Q170" s="1515"/>
      <c r="R170" s="1515"/>
      <c r="S170" s="1515"/>
      <c r="T170" s="1515"/>
      <c r="U170" s="1515"/>
      <c r="V170" s="1515"/>
      <c r="W170" s="1515"/>
      <c r="X170" s="1515"/>
      <c r="Y170" s="1515"/>
      <c r="Z170" s="1515"/>
      <c r="AA170" s="1533" t="s">
        <v>1060</v>
      </c>
      <c r="AB170" s="1536"/>
      <c r="AC170" s="1537"/>
      <c r="AD170" s="1537"/>
      <c r="AE170" s="1537"/>
      <c r="AF170" s="1537"/>
      <c r="AG170" s="1537"/>
      <c r="AH170" s="1537"/>
      <c r="AI170" s="1537"/>
      <c r="AJ170" s="1537"/>
      <c r="AK170" s="1537"/>
      <c r="AL170" s="1537"/>
      <c r="AM170" s="1537"/>
      <c r="AN170" s="1537"/>
      <c r="AO170" s="1538"/>
    </row>
    <row r="171" spans="3:41" ht="14.45" hidden="1" customHeight="1">
      <c r="C171" s="395" t="str">
        <f t="shared" si="6"/>
        <v>－</v>
      </c>
      <c r="F171" s="1522"/>
      <c r="G171" s="1514"/>
      <c r="H171" s="1514"/>
      <c r="I171" s="1514"/>
      <c r="J171" s="1514"/>
      <c r="K171" s="1514"/>
      <c r="L171" s="1514"/>
      <c r="M171" s="1514"/>
      <c r="N171" s="1515"/>
      <c r="O171" s="1515"/>
      <c r="P171" s="1515"/>
      <c r="Q171" s="1515"/>
      <c r="R171" s="1515"/>
      <c r="S171" s="1515"/>
      <c r="T171" s="1515"/>
      <c r="U171" s="1515"/>
      <c r="V171" s="1515"/>
      <c r="W171" s="1515"/>
      <c r="X171" s="1515"/>
      <c r="Y171" s="1515"/>
      <c r="Z171" s="1515"/>
      <c r="AA171" s="1534"/>
      <c r="AB171" s="1539"/>
      <c r="AC171" s="1540"/>
      <c r="AD171" s="1540"/>
      <c r="AE171" s="1540"/>
      <c r="AF171" s="1540"/>
      <c r="AG171" s="1540"/>
      <c r="AH171" s="1540"/>
      <c r="AI171" s="1540"/>
      <c r="AJ171" s="1540"/>
      <c r="AK171" s="1540"/>
      <c r="AL171" s="1540"/>
      <c r="AM171" s="1540"/>
      <c r="AN171" s="1540"/>
      <c r="AO171" s="1541"/>
    </row>
    <row r="172" spans="3:41" ht="14.45" hidden="1" customHeight="1">
      <c r="C172" s="395" t="str">
        <f t="shared" si="6"/>
        <v>－</v>
      </c>
      <c r="F172" s="1522"/>
      <c r="G172" s="1514"/>
      <c r="H172" s="1514"/>
      <c r="I172" s="1514"/>
      <c r="J172" s="1514"/>
      <c r="K172" s="1514"/>
      <c r="L172" s="1514"/>
      <c r="M172" s="1514"/>
      <c r="N172" s="1515"/>
      <c r="O172" s="1515"/>
      <c r="P172" s="1515"/>
      <c r="Q172" s="1515"/>
      <c r="R172" s="1515"/>
      <c r="S172" s="1515"/>
      <c r="T172" s="1515"/>
      <c r="U172" s="1515"/>
      <c r="V172" s="1515"/>
      <c r="W172" s="1515"/>
      <c r="X172" s="1515"/>
      <c r="Y172" s="1515"/>
      <c r="Z172" s="1515"/>
      <c r="AA172" s="1534"/>
      <c r="AB172" s="1539"/>
      <c r="AC172" s="1540"/>
      <c r="AD172" s="1540"/>
      <c r="AE172" s="1540"/>
      <c r="AF172" s="1540"/>
      <c r="AG172" s="1540"/>
      <c r="AH172" s="1540"/>
      <c r="AI172" s="1540"/>
      <c r="AJ172" s="1540"/>
      <c r="AK172" s="1540"/>
      <c r="AL172" s="1540"/>
      <c r="AM172" s="1540"/>
      <c r="AN172" s="1540"/>
      <c r="AO172" s="1541"/>
    </row>
    <row r="173" spans="3:41" ht="15" hidden="1" customHeight="1" thickBot="1">
      <c r="C173" s="395" t="str">
        <f t="shared" si="6"/>
        <v>－</v>
      </c>
      <c r="F173" s="1566"/>
      <c r="G173" s="1567"/>
      <c r="H173" s="1567"/>
      <c r="I173" s="1567"/>
      <c r="J173" s="1567"/>
      <c r="K173" s="1567"/>
      <c r="L173" s="1567"/>
      <c r="M173" s="1567"/>
      <c r="N173" s="1568"/>
      <c r="O173" s="1568"/>
      <c r="P173" s="1568"/>
      <c r="Q173" s="1568"/>
      <c r="R173" s="1568"/>
      <c r="S173" s="1568"/>
      <c r="T173" s="1568"/>
      <c r="U173" s="1568"/>
      <c r="V173" s="1568"/>
      <c r="W173" s="1568"/>
      <c r="X173" s="1568"/>
      <c r="Y173" s="1568"/>
      <c r="Z173" s="1568"/>
      <c r="AA173" s="1569"/>
      <c r="AB173" s="1570"/>
      <c r="AC173" s="1571"/>
      <c r="AD173" s="1571"/>
      <c r="AE173" s="1571"/>
      <c r="AF173" s="1571"/>
      <c r="AG173" s="1571"/>
      <c r="AH173" s="1571"/>
      <c r="AI173" s="1571"/>
      <c r="AJ173" s="1571"/>
      <c r="AK173" s="1571"/>
      <c r="AL173" s="1571"/>
      <c r="AM173" s="1571"/>
      <c r="AN173" s="1571"/>
      <c r="AO173" s="1572"/>
    </row>
    <row r="174" spans="3:41" hidden="1">
      <c r="C174" s="395" t="str">
        <f t="shared" si="6"/>
        <v>－</v>
      </c>
    </row>
    <row r="175" spans="3:41" hidden="1">
      <c r="C175" s="395" t="str">
        <f t="shared" si="6"/>
        <v>－</v>
      </c>
    </row>
    <row r="176" spans="3:41" hidden="1">
      <c r="C176" s="395" t="str">
        <f t="shared" si="6"/>
        <v>－</v>
      </c>
    </row>
    <row r="177" spans="3:42" hidden="1">
      <c r="C177" s="395" t="str">
        <f t="shared" si="6"/>
        <v>－</v>
      </c>
    </row>
    <row r="178" spans="3:42" hidden="1">
      <c r="C178" s="395" t="str">
        <f t="shared" si="6"/>
        <v>－</v>
      </c>
    </row>
    <row r="179" spans="3:42" hidden="1">
      <c r="C179" s="395" t="str">
        <f t="shared" si="6"/>
        <v>－</v>
      </c>
    </row>
    <row r="180" spans="3:42" hidden="1">
      <c r="C180" s="395" t="str">
        <f t="shared" si="6"/>
        <v>－</v>
      </c>
    </row>
    <row r="181" spans="3:42" hidden="1">
      <c r="C181" s="395" t="str">
        <f t="shared" si="6"/>
        <v>－</v>
      </c>
    </row>
    <row r="182" spans="3:42" hidden="1">
      <c r="C182" s="395" t="str">
        <f t="shared" si="6"/>
        <v>－</v>
      </c>
    </row>
    <row r="183" spans="3:42" hidden="1">
      <c r="C183" s="395" t="str">
        <f t="shared" si="6"/>
        <v>－</v>
      </c>
    </row>
    <row r="184" spans="3:42" s="399" customFormat="1" ht="21.75" hidden="1" thickBot="1">
      <c r="C184" s="397" t="str">
        <f>IF(AND(C4="○",①入力票!D20=4),"○","－")</f>
        <v>－</v>
      </c>
      <c r="D184" s="398"/>
      <c r="F184" s="400" t="s">
        <v>53</v>
      </c>
      <c r="Z184" s="401"/>
      <c r="AA184" s="402" t="s">
        <v>469</v>
      </c>
      <c r="AB184" s="403"/>
      <c r="AC184" s="403"/>
      <c r="AD184" s="403"/>
      <c r="AE184" s="403"/>
      <c r="AF184" s="403"/>
      <c r="AG184" s="403"/>
      <c r="AH184" s="403"/>
      <c r="AI184" s="403"/>
      <c r="AJ184" s="403"/>
      <c r="AK184" s="403"/>
      <c r="AL184" s="403"/>
      <c r="AM184" s="403"/>
      <c r="AN184" s="403"/>
      <c r="AO184" s="404" t="s">
        <v>680</v>
      </c>
      <c r="AP184" s="401"/>
    </row>
    <row r="185" spans="3:42" hidden="1">
      <c r="C185" s="395" t="str">
        <f t="shared" ref="C185:C191" si="7">+$C$184</f>
        <v>－</v>
      </c>
      <c r="F185" s="405"/>
      <c r="G185" s="405"/>
      <c r="H185" s="405"/>
      <c r="I185" s="405"/>
      <c r="J185" s="405"/>
      <c r="K185" s="405"/>
      <c r="L185" s="406"/>
      <c r="M185" s="406"/>
      <c r="N185" s="406"/>
      <c r="O185" s="406"/>
      <c r="P185" s="406"/>
      <c r="Q185" s="406"/>
      <c r="R185" s="406"/>
      <c r="S185" s="406"/>
      <c r="T185" s="406"/>
      <c r="U185" s="406"/>
      <c r="V185" s="406"/>
      <c r="W185" s="406"/>
      <c r="X185" s="406"/>
      <c r="Y185" s="406"/>
      <c r="Z185" s="406"/>
      <c r="AA185" s="406"/>
      <c r="AB185" s="406"/>
      <c r="AC185" s="406"/>
      <c r="AD185" s="406"/>
      <c r="AE185" s="406"/>
      <c r="AF185" s="406"/>
      <c r="AG185" s="406"/>
      <c r="AH185" s="406"/>
      <c r="AI185" s="406"/>
      <c r="AJ185" s="406"/>
      <c r="AK185" s="406"/>
      <c r="AL185" s="406"/>
      <c r="AM185" s="406"/>
      <c r="AN185" s="406"/>
      <c r="AO185" s="406"/>
    </row>
    <row r="186" spans="3:42" hidden="1">
      <c r="C186" s="395" t="str">
        <f t="shared" si="7"/>
        <v>－</v>
      </c>
      <c r="F186" s="405"/>
      <c r="G186" s="405"/>
      <c r="H186" s="405"/>
      <c r="I186" s="405"/>
      <c r="J186" s="405"/>
      <c r="K186" s="405"/>
      <c r="L186" s="406"/>
      <c r="M186" s="406"/>
      <c r="N186" s="406"/>
      <c r="O186" s="406"/>
      <c r="P186" s="406"/>
      <c r="Q186" s="406"/>
      <c r="R186" s="1555" t="s">
        <v>670</v>
      </c>
      <c r="S186" s="1520"/>
      <c r="T186" s="1520"/>
      <c r="U186" s="1520"/>
      <c r="V186" s="1520"/>
      <c r="W186" s="1556"/>
      <c r="X186" s="1559" t="str">
        <f>①入力票!C6</f>
        <v>別府系送水管布設工事（その１）</v>
      </c>
      <c r="Y186" s="1560"/>
      <c r="Z186" s="1560"/>
      <c r="AA186" s="1560"/>
      <c r="AB186" s="1560"/>
      <c r="AC186" s="1560"/>
      <c r="AD186" s="1560"/>
      <c r="AE186" s="1560"/>
      <c r="AF186" s="1560"/>
      <c r="AG186" s="1560"/>
      <c r="AH186" s="1560"/>
      <c r="AI186" s="1560"/>
      <c r="AJ186" s="1560"/>
      <c r="AK186" s="1560"/>
      <c r="AL186" s="1560"/>
      <c r="AM186" s="1560"/>
      <c r="AN186" s="1560"/>
      <c r="AO186" s="1561"/>
    </row>
    <row r="187" spans="3:42" hidden="1">
      <c r="C187" s="395" t="str">
        <f t="shared" si="7"/>
        <v>－</v>
      </c>
      <c r="F187" s="405"/>
      <c r="G187" s="405"/>
      <c r="H187" s="405"/>
      <c r="I187" s="405"/>
      <c r="J187" s="405"/>
      <c r="K187" s="405"/>
      <c r="L187" s="405"/>
      <c r="M187" s="405"/>
      <c r="N187" s="405"/>
      <c r="O187" s="405"/>
      <c r="P187" s="405"/>
      <c r="Q187" s="405"/>
      <c r="R187" s="1557"/>
      <c r="S187" s="1521"/>
      <c r="T187" s="1521"/>
      <c r="U187" s="1521"/>
      <c r="V187" s="1521"/>
      <c r="W187" s="1558"/>
      <c r="X187" s="1562"/>
      <c r="Y187" s="1563"/>
      <c r="Z187" s="1563"/>
      <c r="AA187" s="1563"/>
      <c r="AB187" s="1563"/>
      <c r="AC187" s="1563"/>
      <c r="AD187" s="1563"/>
      <c r="AE187" s="1563"/>
      <c r="AF187" s="1563"/>
      <c r="AG187" s="1563"/>
      <c r="AH187" s="1563"/>
      <c r="AI187" s="1563"/>
      <c r="AJ187" s="1563"/>
      <c r="AK187" s="1563"/>
      <c r="AL187" s="1563"/>
      <c r="AM187" s="1563"/>
      <c r="AN187" s="1563"/>
      <c r="AO187" s="1564"/>
    </row>
    <row r="188" spans="3:42" hidden="1">
      <c r="C188" s="395" t="str">
        <f t="shared" si="7"/>
        <v>－</v>
      </c>
      <c r="F188" s="1516" t="s">
        <v>55</v>
      </c>
      <c r="G188" s="1517"/>
      <c r="H188" s="1517"/>
      <c r="I188" s="1517"/>
      <c r="J188" s="1520" t="s">
        <v>778</v>
      </c>
      <c r="K188" s="1520"/>
      <c r="L188" s="1526">
        <f>①入力票!E52</f>
        <v>0</v>
      </c>
      <c r="M188" s="1527"/>
      <c r="N188" s="1527"/>
      <c r="O188" s="1527"/>
      <c r="P188" s="1527"/>
      <c r="Q188" s="1527"/>
      <c r="R188" s="1527"/>
      <c r="S188" s="1527"/>
      <c r="T188" s="1527"/>
      <c r="U188" s="1527"/>
      <c r="V188" s="1527"/>
      <c r="W188" s="1527"/>
      <c r="X188" s="1527"/>
      <c r="Y188" s="1527"/>
      <c r="Z188" s="1527"/>
      <c r="AA188" s="1527"/>
      <c r="AB188" s="1527"/>
      <c r="AC188" s="1527"/>
      <c r="AD188" s="1527"/>
      <c r="AE188" s="1527"/>
      <c r="AF188" s="1527"/>
      <c r="AG188" s="1527"/>
      <c r="AH188" s="1527"/>
      <c r="AI188" s="1527"/>
      <c r="AJ188" s="1527"/>
      <c r="AK188" s="1527"/>
      <c r="AL188" s="1527"/>
      <c r="AM188" s="1527"/>
      <c r="AN188" s="1527"/>
      <c r="AO188" s="1528"/>
    </row>
    <row r="189" spans="3:42" hidden="1">
      <c r="C189" s="395" t="str">
        <f t="shared" si="7"/>
        <v>－</v>
      </c>
      <c r="F189" s="1518"/>
      <c r="G189" s="1519"/>
      <c r="H189" s="1519"/>
      <c r="I189" s="1519"/>
      <c r="J189" s="1521"/>
      <c r="K189" s="1521"/>
      <c r="L189" s="1529"/>
      <c r="M189" s="1530"/>
      <c r="N189" s="1530"/>
      <c r="O189" s="1530"/>
      <c r="P189" s="1530"/>
      <c r="Q189" s="1530"/>
      <c r="R189" s="1530"/>
      <c r="S189" s="1530"/>
      <c r="T189" s="1530"/>
      <c r="U189" s="1530"/>
      <c r="V189" s="1530"/>
      <c r="W189" s="1530"/>
      <c r="X189" s="1530"/>
      <c r="Y189" s="1530"/>
      <c r="Z189" s="1530"/>
      <c r="AA189" s="1530"/>
      <c r="AB189" s="1530"/>
      <c r="AC189" s="1530"/>
      <c r="AD189" s="1530"/>
      <c r="AE189" s="1530"/>
      <c r="AF189" s="1530"/>
      <c r="AG189" s="1530"/>
      <c r="AH189" s="1530"/>
      <c r="AI189" s="1530"/>
      <c r="AJ189" s="1530"/>
      <c r="AK189" s="1530"/>
      <c r="AL189" s="1530"/>
      <c r="AM189" s="1530"/>
      <c r="AN189" s="1530"/>
      <c r="AO189" s="1531"/>
    </row>
    <row r="190" spans="3:42" hidden="1">
      <c r="C190" s="395" t="str">
        <f t="shared" si="7"/>
        <v>－</v>
      </c>
      <c r="F190" s="1545" t="s">
        <v>1065</v>
      </c>
      <c r="G190" s="1546"/>
      <c r="H190" s="1546"/>
      <c r="I190" s="1546"/>
      <c r="J190" s="1546"/>
      <c r="K190" s="1546"/>
      <c r="L190" s="1546"/>
      <c r="M190" s="1546"/>
      <c r="N190" s="1546"/>
      <c r="O190" s="1546"/>
      <c r="P190" s="1546"/>
      <c r="Q190" s="1546"/>
      <c r="R190" s="1546"/>
      <c r="S190" s="1546"/>
      <c r="T190" s="1546"/>
      <c r="U190" s="1546"/>
      <c r="V190" s="1546"/>
      <c r="W190" s="1546"/>
      <c r="X190" s="1546"/>
      <c r="Y190" s="1546"/>
      <c r="Z190" s="1546"/>
      <c r="AA190" s="1546"/>
      <c r="AB190" s="1546"/>
      <c r="AC190" s="1546"/>
      <c r="AD190" s="1546"/>
      <c r="AE190" s="1546"/>
      <c r="AF190" s="1546"/>
      <c r="AG190" s="1546"/>
      <c r="AH190" s="1546"/>
      <c r="AI190" s="1546"/>
      <c r="AJ190" s="1546"/>
      <c r="AK190" s="1546"/>
      <c r="AL190" s="1546"/>
      <c r="AM190" s="1546"/>
      <c r="AN190" s="1546"/>
      <c r="AO190" s="1547"/>
    </row>
    <row r="191" spans="3:42" ht="15" hidden="1" customHeight="1">
      <c r="C191" s="395" t="str">
        <f t="shared" si="7"/>
        <v>－</v>
      </c>
      <c r="F191" s="1548"/>
      <c r="G191" s="1549"/>
      <c r="H191" s="1549"/>
      <c r="I191" s="1549"/>
      <c r="J191" s="1549"/>
      <c r="K191" s="1549"/>
      <c r="L191" s="1549"/>
      <c r="M191" s="1549"/>
      <c r="N191" s="1549"/>
      <c r="O191" s="1549"/>
      <c r="P191" s="1549"/>
      <c r="Q191" s="1549"/>
      <c r="R191" s="1549"/>
      <c r="S191" s="1549"/>
      <c r="T191" s="1549"/>
      <c r="U191" s="1549"/>
      <c r="V191" s="1549"/>
      <c r="W191" s="1549"/>
      <c r="X191" s="1549"/>
      <c r="Y191" s="1549"/>
      <c r="Z191" s="1549"/>
      <c r="AA191" s="1549"/>
      <c r="AB191" s="1549"/>
      <c r="AC191" s="1549"/>
      <c r="AD191" s="1549"/>
      <c r="AE191" s="1549"/>
      <c r="AF191" s="1549"/>
      <c r="AG191" s="1549"/>
      <c r="AH191" s="1549"/>
      <c r="AI191" s="1549"/>
      <c r="AJ191" s="1549"/>
      <c r="AK191" s="1549"/>
      <c r="AL191" s="1549"/>
      <c r="AM191" s="1549"/>
      <c r="AN191" s="1549"/>
      <c r="AO191" s="1550"/>
    </row>
    <row r="192" spans="3:42" ht="13.5" hidden="1" customHeight="1">
      <c r="C192" s="395" t="str">
        <f t="shared" ref="C192:C213" si="8">+$C$184</f>
        <v>－</v>
      </c>
      <c r="F192" s="1551" t="s">
        <v>1058</v>
      </c>
      <c r="G192" s="1552"/>
      <c r="H192" s="1552"/>
      <c r="I192" s="1552"/>
      <c r="J192" s="1552"/>
      <c r="K192" s="1552"/>
      <c r="L192" s="1552"/>
      <c r="M192" s="1552"/>
      <c r="N192" s="1532" t="s">
        <v>671</v>
      </c>
      <c r="O192" s="1532"/>
      <c r="P192" s="1532"/>
      <c r="Q192" s="1532"/>
      <c r="R192" s="1532"/>
      <c r="S192" s="1532"/>
      <c r="T192" s="1532"/>
      <c r="U192" s="1532"/>
      <c r="V192" s="1532"/>
      <c r="W192" s="1532"/>
      <c r="X192" s="1532"/>
      <c r="Y192" s="1532"/>
      <c r="Z192" s="1532"/>
      <c r="AA192" s="1532" t="s">
        <v>672</v>
      </c>
      <c r="AB192" s="1532"/>
      <c r="AC192" s="1532"/>
      <c r="AD192" s="1532"/>
      <c r="AE192" s="1532"/>
      <c r="AF192" s="1532"/>
      <c r="AG192" s="1532"/>
      <c r="AH192" s="1532"/>
      <c r="AI192" s="1532"/>
      <c r="AJ192" s="1532"/>
      <c r="AK192" s="1532"/>
      <c r="AL192" s="1532"/>
      <c r="AM192" s="1532"/>
      <c r="AN192" s="1532"/>
      <c r="AO192" s="1565"/>
    </row>
    <row r="193" spans="3:41" hidden="1">
      <c r="C193" s="395" t="str">
        <f t="shared" si="8"/>
        <v>－</v>
      </c>
      <c r="F193" s="1553"/>
      <c r="G193" s="1552"/>
      <c r="H193" s="1552"/>
      <c r="I193" s="1552"/>
      <c r="J193" s="1552"/>
      <c r="K193" s="1552"/>
      <c r="L193" s="1552"/>
      <c r="M193" s="1552"/>
      <c r="N193" s="1532"/>
      <c r="O193" s="1532"/>
      <c r="P193" s="1532"/>
      <c r="Q193" s="1532"/>
      <c r="R193" s="1532"/>
      <c r="S193" s="1532"/>
      <c r="T193" s="1532"/>
      <c r="U193" s="1532"/>
      <c r="V193" s="1532"/>
      <c r="W193" s="1532"/>
      <c r="X193" s="1532"/>
      <c r="Y193" s="1532"/>
      <c r="Z193" s="1532"/>
      <c r="AA193" s="1532"/>
      <c r="AB193" s="1532"/>
      <c r="AC193" s="1532"/>
      <c r="AD193" s="1532"/>
      <c r="AE193" s="1532"/>
      <c r="AF193" s="1532"/>
      <c r="AG193" s="1532"/>
      <c r="AH193" s="1532"/>
      <c r="AI193" s="1532"/>
      <c r="AJ193" s="1532"/>
      <c r="AK193" s="1532"/>
      <c r="AL193" s="1532"/>
      <c r="AM193" s="1532"/>
      <c r="AN193" s="1532"/>
      <c r="AO193" s="1565"/>
    </row>
    <row r="194" spans="3:41" ht="14.45" hidden="1" customHeight="1">
      <c r="C194" s="395" t="str">
        <f t="shared" si="8"/>
        <v>－</v>
      </c>
      <c r="F194" s="1522" t="s">
        <v>673</v>
      </c>
      <c r="G194" s="1514"/>
      <c r="H194" s="1514"/>
      <c r="I194" s="1514"/>
      <c r="J194" s="1514"/>
      <c r="K194" s="1514"/>
      <c r="L194" s="1514"/>
      <c r="M194" s="1514"/>
      <c r="N194" s="1515" t="s">
        <v>1114</v>
      </c>
      <c r="O194" s="1515"/>
      <c r="P194" s="1515"/>
      <c r="Q194" s="1515"/>
      <c r="R194" s="1515"/>
      <c r="S194" s="1515"/>
      <c r="T194" s="1515"/>
      <c r="U194" s="1515"/>
      <c r="V194" s="1515"/>
      <c r="W194" s="1515"/>
      <c r="X194" s="1515"/>
      <c r="Y194" s="1515"/>
      <c r="Z194" s="1515"/>
      <c r="AA194" s="1523" t="s">
        <v>1059</v>
      </c>
      <c r="AB194" s="1536"/>
      <c r="AC194" s="1537"/>
      <c r="AD194" s="1537"/>
      <c r="AE194" s="1537"/>
      <c r="AF194" s="1537"/>
      <c r="AG194" s="1537"/>
      <c r="AH194" s="1537"/>
      <c r="AI194" s="1537"/>
      <c r="AJ194" s="1537"/>
      <c r="AK194" s="1537"/>
      <c r="AL194" s="1537"/>
      <c r="AM194" s="1537"/>
      <c r="AN194" s="1537"/>
      <c r="AO194" s="1538"/>
    </row>
    <row r="195" spans="3:41" ht="14.45" hidden="1" customHeight="1">
      <c r="C195" s="395" t="str">
        <f t="shared" si="8"/>
        <v>－</v>
      </c>
      <c r="F195" s="1522"/>
      <c r="G195" s="1514"/>
      <c r="H195" s="1514"/>
      <c r="I195" s="1514"/>
      <c r="J195" s="1514"/>
      <c r="K195" s="1514"/>
      <c r="L195" s="1514"/>
      <c r="M195" s="1514"/>
      <c r="N195" s="1515"/>
      <c r="O195" s="1515"/>
      <c r="P195" s="1515"/>
      <c r="Q195" s="1515"/>
      <c r="R195" s="1515"/>
      <c r="S195" s="1515"/>
      <c r="T195" s="1515"/>
      <c r="U195" s="1515"/>
      <c r="V195" s="1515"/>
      <c r="W195" s="1515"/>
      <c r="X195" s="1515"/>
      <c r="Y195" s="1515"/>
      <c r="Z195" s="1515"/>
      <c r="AA195" s="1524"/>
      <c r="AB195" s="1539"/>
      <c r="AC195" s="1540"/>
      <c r="AD195" s="1540"/>
      <c r="AE195" s="1540"/>
      <c r="AF195" s="1540"/>
      <c r="AG195" s="1540"/>
      <c r="AH195" s="1540"/>
      <c r="AI195" s="1540"/>
      <c r="AJ195" s="1540"/>
      <c r="AK195" s="1540"/>
      <c r="AL195" s="1540"/>
      <c r="AM195" s="1540"/>
      <c r="AN195" s="1540"/>
      <c r="AO195" s="1541"/>
    </row>
    <row r="196" spans="3:41" ht="14.45" hidden="1" customHeight="1">
      <c r="C196" s="395" t="str">
        <f t="shared" si="8"/>
        <v>－</v>
      </c>
      <c r="F196" s="1522"/>
      <c r="G196" s="1514"/>
      <c r="H196" s="1514"/>
      <c r="I196" s="1514"/>
      <c r="J196" s="1514"/>
      <c r="K196" s="1514"/>
      <c r="L196" s="1514"/>
      <c r="M196" s="1514"/>
      <c r="N196" s="1515"/>
      <c r="O196" s="1515"/>
      <c r="P196" s="1515"/>
      <c r="Q196" s="1515"/>
      <c r="R196" s="1515"/>
      <c r="S196" s="1515"/>
      <c r="T196" s="1515"/>
      <c r="U196" s="1515"/>
      <c r="V196" s="1515"/>
      <c r="W196" s="1515"/>
      <c r="X196" s="1515"/>
      <c r="Y196" s="1515"/>
      <c r="Z196" s="1515"/>
      <c r="AA196" s="1524"/>
      <c r="AB196" s="1539"/>
      <c r="AC196" s="1540"/>
      <c r="AD196" s="1540"/>
      <c r="AE196" s="1540"/>
      <c r="AF196" s="1540"/>
      <c r="AG196" s="1540"/>
      <c r="AH196" s="1540"/>
      <c r="AI196" s="1540"/>
      <c r="AJ196" s="1540"/>
      <c r="AK196" s="1540"/>
      <c r="AL196" s="1540"/>
      <c r="AM196" s="1540"/>
      <c r="AN196" s="1540"/>
      <c r="AO196" s="1541"/>
    </row>
    <row r="197" spans="3:41" ht="15" hidden="1" customHeight="1">
      <c r="C197" s="395" t="str">
        <f t="shared" si="8"/>
        <v>－</v>
      </c>
      <c r="F197" s="1522"/>
      <c r="G197" s="1514"/>
      <c r="H197" s="1514"/>
      <c r="I197" s="1514"/>
      <c r="J197" s="1514"/>
      <c r="K197" s="1514"/>
      <c r="L197" s="1514"/>
      <c r="M197" s="1514"/>
      <c r="N197" s="1515"/>
      <c r="O197" s="1515"/>
      <c r="P197" s="1515"/>
      <c r="Q197" s="1515"/>
      <c r="R197" s="1515"/>
      <c r="S197" s="1515"/>
      <c r="T197" s="1515"/>
      <c r="U197" s="1515"/>
      <c r="V197" s="1515"/>
      <c r="W197" s="1515"/>
      <c r="X197" s="1515"/>
      <c r="Y197" s="1515"/>
      <c r="Z197" s="1515"/>
      <c r="AA197" s="1525"/>
      <c r="AB197" s="1542"/>
      <c r="AC197" s="1543"/>
      <c r="AD197" s="1543"/>
      <c r="AE197" s="1543"/>
      <c r="AF197" s="1543"/>
      <c r="AG197" s="1543"/>
      <c r="AH197" s="1543"/>
      <c r="AI197" s="1543"/>
      <c r="AJ197" s="1543"/>
      <c r="AK197" s="1543"/>
      <c r="AL197" s="1543"/>
      <c r="AM197" s="1543"/>
      <c r="AN197" s="1543"/>
      <c r="AO197" s="1544"/>
    </row>
    <row r="198" spans="3:41" ht="14.45" hidden="1" customHeight="1">
      <c r="C198" s="395" t="str">
        <f t="shared" si="8"/>
        <v>－</v>
      </c>
      <c r="F198" s="1522"/>
      <c r="G198" s="1514"/>
      <c r="H198" s="1514"/>
      <c r="I198" s="1514"/>
      <c r="J198" s="1514"/>
      <c r="K198" s="1514"/>
      <c r="L198" s="1514"/>
      <c r="M198" s="1514"/>
      <c r="N198" s="1515"/>
      <c r="O198" s="1515"/>
      <c r="P198" s="1515"/>
      <c r="Q198" s="1515"/>
      <c r="R198" s="1515"/>
      <c r="S198" s="1515"/>
      <c r="T198" s="1515"/>
      <c r="U198" s="1515"/>
      <c r="V198" s="1515"/>
      <c r="W198" s="1515"/>
      <c r="X198" s="1515"/>
      <c r="Y198" s="1515"/>
      <c r="Z198" s="1515"/>
      <c r="AA198" s="1533" t="s">
        <v>1060</v>
      </c>
      <c r="AB198" s="1536"/>
      <c r="AC198" s="1537"/>
      <c r="AD198" s="1537"/>
      <c r="AE198" s="1537"/>
      <c r="AF198" s="1537"/>
      <c r="AG198" s="1537"/>
      <c r="AH198" s="1537"/>
      <c r="AI198" s="1537"/>
      <c r="AJ198" s="1537"/>
      <c r="AK198" s="1537"/>
      <c r="AL198" s="1537"/>
      <c r="AM198" s="1537"/>
      <c r="AN198" s="1537"/>
      <c r="AO198" s="1538"/>
    </row>
    <row r="199" spans="3:41" ht="14.45" hidden="1" customHeight="1">
      <c r="C199" s="395" t="str">
        <f t="shared" si="8"/>
        <v>－</v>
      </c>
      <c r="F199" s="1522"/>
      <c r="G199" s="1514"/>
      <c r="H199" s="1514"/>
      <c r="I199" s="1514"/>
      <c r="J199" s="1514"/>
      <c r="K199" s="1514"/>
      <c r="L199" s="1514"/>
      <c r="M199" s="1514"/>
      <c r="N199" s="1515"/>
      <c r="O199" s="1515"/>
      <c r="P199" s="1515"/>
      <c r="Q199" s="1515"/>
      <c r="R199" s="1515"/>
      <c r="S199" s="1515"/>
      <c r="T199" s="1515"/>
      <c r="U199" s="1515"/>
      <c r="V199" s="1515"/>
      <c r="W199" s="1515"/>
      <c r="X199" s="1515"/>
      <c r="Y199" s="1515"/>
      <c r="Z199" s="1515"/>
      <c r="AA199" s="1534"/>
      <c r="AB199" s="1539"/>
      <c r="AC199" s="1540"/>
      <c r="AD199" s="1540"/>
      <c r="AE199" s="1540"/>
      <c r="AF199" s="1540"/>
      <c r="AG199" s="1540"/>
      <c r="AH199" s="1540"/>
      <c r="AI199" s="1540"/>
      <c r="AJ199" s="1540"/>
      <c r="AK199" s="1540"/>
      <c r="AL199" s="1540"/>
      <c r="AM199" s="1540"/>
      <c r="AN199" s="1540"/>
      <c r="AO199" s="1541"/>
    </row>
    <row r="200" spans="3:41" ht="14.45" hidden="1" customHeight="1">
      <c r="C200" s="395" t="str">
        <f t="shared" si="8"/>
        <v>－</v>
      </c>
      <c r="F200" s="1522"/>
      <c r="G200" s="1514"/>
      <c r="H200" s="1514"/>
      <c r="I200" s="1514"/>
      <c r="J200" s="1514"/>
      <c r="K200" s="1514"/>
      <c r="L200" s="1514"/>
      <c r="M200" s="1514"/>
      <c r="N200" s="1515"/>
      <c r="O200" s="1515"/>
      <c r="P200" s="1515"/>
      <c r="Q200" s="1515"/>
      <c r="R200" s="1515"/>
      <c r="S200" s="1515"/>
      <c r="T200" s="1515"/>
      <c r="U200" s="1515"/>
      <c r="V200" s="1515"/>
      <c r="W200" s="1515"/>
      <c r="X200" s="1515"/>
      <c r="Y200" s="1515"/>
      <c r="Z200" s="1515"/>
      <c r="AA200" s="1534"/>
      <c r="AB200" s="1539"/>
      <c r="AC200" s="1540"/>
      <c r="AD200" s="1540"/>
      <c r="AE200" s="1540"/>
      <c r="AF200" s="1540"/>
      <c r="AG200" s="1540"/>
      <c r="AH200" s="1540"/>
      <c r="AI200" s="1540"/>
      <c r="AJ200" s="1540"/>
      <c r="AK200" s="1540"/>
      <c r="AL200" s="1540"/>
      <c r="AM200" s="1540"/>
      <c r="AN200" s="1540"/>
      <c r="AO200" s="1541"/>
    </row>
    <row r="201" spans="3:41" ht="15" hidden="1" customHeight="1">
      <c r="C201" s="395" t="str">
        <f t="shared" si="8"/>
        <v>－</v>
      </c>
      <c r="F201" s="1522"/>
      <c r="G201" s="1514"/>
      <c r="H201" s="1514"/>
      <c r="I201" s="1514"/>
      <c r="J201" s="1514"/>
      <c r="K201" s="1514"/>
      <c r="L201" s="1514"/>
      <c r="M201" s="1514"/>
      <c r="N201" s="1515"/>
      <c r="O201" s="1515"/>
      <c r="P201" s="1515"/>
      <c r="Q201" s="1515"/>
      <c r="R201" s="1515"/>
      <c r="S201" s="1515"/>
      <c r="T201" s="1515"/>
      <c r="U201" s="1515"/>
      <c r="V201" s="1515"/>
      <c r="W201" s="1515"/>
      <c r="X201" s="1515"/>
      <c r="Y201" s="1515"/>
      <c r="Z201" s="1515"/>
      <c r="AA201" s="1535"/>
      <c r="AB201" s="1542"/>
      <c r="AC201" s="1543"/>
      <c r="AD201" s="1543"/>
      <c r="AE201" s="1543"/>
      <c r="AF201" s="1543"/>
      <c r="AG201" s="1543"/>
      <c r="AH201" s="1543"/>
      <c r="AI201" s="1543"/>
      <c r="AJ201" s="1543"/>
      <c r="AK201" s="1543"/>
      <c r="AL201" s="1543"/>
      <c r="AM201" s="1543"/>
      <c r="AN201" s="1543"/>
      <c r="AO201" s="1544"/>
    </row>
    <row r="202" spans="3:41" ht="14.45" hidden="1" customHeight="1">
      <c r="C202" s="395" t="str">
        <f t="shared" si="8"/>
        <v>－</v>
      </c>
      <c r="F202" s="1522" t="s">
        <v>674</v>
      </c>
      <c r="G202" s="1514"/>
      <c r="H202" s="1514"/>
      <c r="I202" s="1514"/>
      <c r="J202" s="1514"/>
      <c r="K202" s="1514"/>
      <c r="L202" s="1514"/>
      <c r="M202" s="1514"/>
      <c r="N202" s="1515"/>
      <c r="O202" s="1515"/>
      <c r="P202" s="1515"/>
      <c r="Q202" s="1515"/>
      <c r="R202" s="1515"/>
      <c r="S202" s="1515"/>
      <c r="T202" s="1515"/>
      <c r="U202" s="1515"/>
      <c r="V202" s="1515"/>
      <c r="W202" s="1515"/>
      <c r="X202" s="1515"/>
      <c r="Y202" s="1515"/>
      <c r="Z202" s="1515"/>
      <c r="AA202" s="1523" t="s">
        <v>1059</v>
      </c>
      <c r="AB202" s="1536"/>
      <c r="AC202" s="1537"/>
      <c r="AD202" s="1537"/>
      <c r="AE202" s="1537"/>
      <c r="AF202" s="1537"/>
      <c r="AG202" s="1537"/>
      <c r="AH202" s="1537"/>
      <c r="AI202" s="1537"/>
      <c r="AJ202" s="1537"/>
      <c r="AK202" s="1537"/>
      <c r="AL202" s="1537"/>
      <c r="AM202" s="1537"/>
      <c r="AN202" s="1537"/>
      <c r="AO202" s="1538"/>
    </row>
    <row r="203" spans="3:41" ht="14.45" hidden="1" customHeight="1">
      <c r="C203" s="395" t="str">
        <f t="shared" si="8"/>
        <v>－</v>
      </c>
      <c r="F203" s="1522"/>
      <c r="G203" s="1514"/>
      <c r="H203" s="1514"/>
      <c r="I203" s="1514"/>
      <c r="J203" s="1514"/>
      <c r="K203" s="1514"/>
      <c r="L203" s="1514"/>
      <c r="M203" s="1514"/>
      <c r="N203" s="1515"/>
      <c r="O203" s="1515"/>
      <c r="P203" s="1515"/>
      <c r="Q203" s="1515"/>
      <c r="R203" s="1515"/>
      <c r="S203" s="1515"/>
      <c r="T203" s="1515"/>
      <c r="U203" s="1515"/>
      <c r="V203" s="1515"/>
      <c r="W203" s="1515"/>
      <c r="X203" s="1515"/>
      <c r="Y203" s="1515"/>
      <c r="Z203" s="1515"/>
      <c r="AA203" s="1524"/>
      <c r="AB203" s="1539"/>
      <c r="AC203" s="1540"/>
      <c r="AD203" s="1540"/>
      <c r="AE203" s="1540"/>
      <c r="AF203" s="1540"/>
      <c r="AG203" s="1540"/>
      <c r="AH203" s="1540"/>
      <c r="AI203" s="1540"/>
      <c r="AJ203" s="1540"/>
      <c r="AK203" s="1540"/>
      <c r="AL203" s="1540"/>
      <c r="AM203" s="1540"/>
      <c r="AN203" s="1540"/>
      <c r="AO203" s="1541"/>
    </row>
    <row r="204" spans="3:41" ht="14.45" hidden="1" customHeight="1">
      <c r="C204" s="395" t="str">
        <f t="shared" si="8"/>
        <v>－</v>
      </c>
      <c r="F204" s="1522"/>
      <c r="G204" s="1514"/>
      <c r="H204" s="1514"/>
      <c r="I204" s="1514"/>
      <c r="J204" s="1514"/>
      <c r="K204" s="1514"/>
      <c r="L204" s="1514"/>
      <c r="M204" s="1514"/>
      <c r="N204" s="1515"/>
      <c r="O204" s="1515"/>
      <c r="P204" s="1515"/>
      <c r="Q204" s="1515"/>
      <c r="R204" s="1515"/>
      <c r="S204" s="1515"/>
      <c r="T204" s="1515"/>
      <c r="U204" s="1515"/>
      <c r="V204" s="1515"/>
      <c r="W204" s="1515"/>
      <c r="X204" s="1515"/>
      <c r="Y204" s="1515"/>
      <c r="Z204" s="1515"/>
      <c r="AA204" s="1524"/>
      <c r="AB204" s="1539"/>
      <c r="AC204" s="1540"/>
      <c r="AD204" s="1540"/>
      <c r="AE204" s="1540"/>
      <c r="AF204" s="1540"/>
      <c r="AG204" s="1540"/>
      <c r="AH204" s="1540"/>
      <c r="AI204" s="1540"/>
      <c r="AJ204" s="1540"/>
      <c r="AK204" s="1540"/>
      <c r="AL204" s="1540"/>
      <c r="AM204" s="1540"/>
      <c r="AN204" s="1540"/>
      <c r="AO204" s="1541"/>
    </row>
    <row r="205" spans="3:41" ht="15" hidden="1" customHeight="1">
      <c r="C205" s="395" t="str">
        <f t="shared" si="8"/>
        <v>－</v>
      </c>
      <c r="F205" s="1522"/>
      <c r="G205" s="1514"/>
      <c r="H205" s="1514"/>
      <c r="I205" s="1514"/>
      <c r="J205" s="1514"/>
      <c r="K205" s="1514"/>
      <c r="L205" s="1514"/>
      <c r="M205" s="1514"/>
      <c r="N205" s="1515"/>
      <c r="O205" s="1515"/>
      <c r="P205" s="1515"/>
      <c r="Q205" s="1515"/>
      <c r="R205" s="1515"/>
      <c r="S205" s="1515"/>
      <c r="T205" s="1515"/>
      <c r="U205" s="1515"/>
      <c r="V205" s="1515"/>
      <c r="W205" s="1515"/>
      <c r="X205" s="1515"/>
      <c r="Y205" s="1515"/>
      <c r="Z205" s="1515"/>
      <c r="AA205" s="1525"/>
      <c r="AB205" s="1542"/>
      <c r="AC205" s="1543"/>
      <c r="AD205" s="1543"/>
      <c r="AE205" s="1543"/>
      <c r="AF205" s="1543"/>
      <c r="AG205" s="1543"/>
      <c r="AH205" s="1543"/>
      <c r="AI205" s="1543"/>
      <c r="AJ205" s="1543"/>
      <c r="AK205" s="1543"/>
      <c r="AL205" s="1543"/>
      <c r="AM205" s="1543"/>
      <c r="AN205" s="1543"/>
      <c r="AO205" s="1544"/>
    </row>
    <row r="206" spans="3:41" ht="14.45" hidden="1" customHeight="1">
      <c r="C206" s="395" t="str">
        <f t="shared" si="8"/>
        <v>－</v>
      </c>
      <c r="F206" s="1522"/>
      <c r="G206" s="1514"/>
      <c r="H206" s="1514"/>
      <c r="I206" s="1514"/>
      <c r="J206" s="1514"/>
      <c r="K206" s="1514"/>
      <c r="L206" s="1514"/>
      <c r="M206" s="1514"/>
      <c r="N206" s="1515"/>
      <c r="O206" s="1515"/>
      <c r="P206" s="1515"/>
      <c r="Q206" s="1515"/>
      <c r="R206" s="1515"/>
      <c r="S206" s="1515"/>
      <c r="T206" s="1515"/>
      <c r="U206" s="1515"/>
      <c r="V206" s="1515"/>
      <c r="W206" s="1515"/>
      <c r="X206" s="1515"/>
      <c r="Y206" s="1515"/>
      <c r="Z206" s="1515"/>
      <c r="AA206" s="1533" t="s">
        <v>1060</v>
      </c>
      <c r="AB206" s="1536"/>
      <c r="AC206" s="1537"/>
      <c r="AD206" s="1537"/>
      <c r="AE206" s="1537"/>
      <c r="AF206" s="1537"/>
      <c r="AG206" s="1537"/>
      <c r="AH206" s="1537"/>
      <c r="AI206" s="1537"/>
      <c r="AJ206" s="1537"/>
      <c r="AK206" s="1537"/>
      <c r="AL206" s="1537"/>
      <c r="AM206" s="1537"/>
      <c r="AN206" s="1537"/>
      <c r="AO206" s="1538"/>
    </row>
    <row r="207" spans="3:41" ht="14.45" hidden="1" customHeight="1">
      <c r="C207" s="395" t="str">
        <f t="shared" si="8"/>
        <v>－</v>
      </c>
      <c r="F207" s="1522"/>
      <c r="G207" s="1514"/>
      <c r="H207" s="1514"/>
      <c r="I207" s="1514"/>
      <c r="J207" s="1514"/>
      <c r="K207" s="1514"/>
      <c r="L207" s="1514"/>
      <c r="M207" s="1514"/>
      <c r="N207" s="1515"/>
      <c r="O207" s="1515"/>
      <c r="P207" s="1515"/>
      <c r="Q207" s="1515"/>
      <c r="R207" s="1515"/>
      <c r="S207" s="1515"/>
      <c r="T207" s="1515"/>
      <c r="U207" s="1515"/>
      <c r="V207" s="1515"/>
      <c r="W207" s="1515"/>
      <c r="X207" s="1515"/>
      <c r="Y207" s="1515"/>
      <c r="Z207" s="1515"/>
      <c r="AA207" s="1534"/>
      <c r="AB207" s="1539"/>
      <c r="AC207" s="1540"/>
      <c r="AD207" s="1540"/>
      <c r="AE207" s="1540"/>
      <c r="AF207" s="1540"/>
      <c r="AG207" s="1540"/>
      <c r="AH207" s="1540"/>
      <c r="AI207" s="1540"/>
      <c r="AJ207" s="1540"/>
      <c r="AK207" s="1540"/>
      <c r="AL207" s="1540"/>
      <c r="AM207" s="1540"/>
      <c r="AN207" s="1540"/>
      <c r="AO207" s="1541"/>
    </row>
    <row r="208" spans="3:41" ht="14.45" hidden="1" customHeight="1">
      <c r="C208" s="395" t="str">
        <f t="shared" si="8"/>
        <v>－</v>
      </c>
      <c r="F208" s="1522"/>
      <c r="G208" s="1514"/>
      <c r="H208" s="1514"/>
      <c r="I208" s="1514"/>
      <c r="J208" s="1514"/>
      <c r="K208" s="1514"/>
      <c r="L208" s="1514"/>
      <c r="M208" s="1514"/>
      <c r="N208" s="1515"/>
      <c r="O208" s="1515"/>
      <c r="P208" s="1515"/>
      <c r="Q208" s="1515"/>
      <c r="R208" s="1515"/>
      <c r="S208" s="1515"/>
      <c r="T208" s="1515"/>
      <c r="U208" s="1515"/>
      <c r="V208" s="1515"/>
      <c r="W208" s="1515"/>
      <c r="X208" s="1515"/>
      <c r="Y208" s="1515"/>
      <c r="Z208" s="1515"/>
      <c r="AA208" s="1534"/>
      <c r="AB208" s="1539"/>
      <c r="AC208" s="1540"/>
      <c r="AD208" s="1540"/>
      <c r="AE208" s="1540"/>
      <c r="AF208" s="1540"/>
      <c r="AG208" s="1540"/>
      <c r="AH208" s="1540"/>
      <c r="AI208" s="1540"/>
      <c r="AJ208" s="1540"/>
      <c r="AK208" s="1540"/>
      <c r="AL208" s="1540"/>
      <c r="AM208" s="1540"/>
      <c r="AN208" s="1540"/>
      <c r="AO208" s="1541"/>
    </row>
    <row r="209" spans="3:41" ht="15" hidden="1" customHeight="1">
      <c r="C209" s="395" t="str">
        <f t="shared" si="8"/>
        <v>－</v>
      </c>
      <c r="F209" s="1522"/>
      <c r="G209" s="1514"/>
      <c r="H209" s="1514"/>
      <c r="I209" s="1514"/>
      <c r="J209" s="1514"/>
      <c r="K209" s="1514"/>
      <c r="L209" s="1514"/>
      <c r="M209" s="1514"/>
      <c r="N209" s="1515"/>
      <c r="O209" s="1515"/>
      <c r="P209" s="1515"/>
      <c r="Q209" s="1515"/>
      <c r="R209" s="1515"/>
      <c r="S209" s="1515"/>
      <c r="T209" s="1515"/>
      <c r="U209" s="1515"/>
      <c r="V209" s="1515"/>
      <c r="W209" s="1515"/>
      <c r="X209" s="1515"/>
      <c r="Y209" s="1515"/>
      <c r="Z209" s="1515"/>
      <c r="AA209" s="1535"/>
      <c r="AB209" s="1542"/>
      <c r="AC209" s="1543"/>
      <c r="AD209" s="1543"/>
      <c r="AE209" s="1543"/>
      <c r="AF209" s="1543"/>
      <c r="AG209" s="1543"/>
      <c r="AH209" s="1543"/>
      <c r="AI209" s="1543"/>
      <c r="AJ209" s="1543"/>
      <c r="AK209" s="1543"/>
      <c r="AL209" s="1543"/>
      <c r="AM209" s="1543"/>
      <c r="AN209" s="1543"/>
      <c r="AO209" s="1544"/>
    </row>
    <row r="210" spans="3:41" ht="14.45" hidden="1" customHeight="1">
      <c r="C210" s="395" t="str">
        <f t="shared" si="8"/>
        <v>－</v>
      </c>
      <c r="F210" s="1522" t="s">
        <v>675</v>
      </c>
      <c r="G210" s="1514"/>
      <c r="H210" s="1514"/>
      <c r="I210" s="1514"/>
      <c r="J210" s="1514"/>
      <c r="K210" s="1514"/>
      <c r="L210" s="1514"/>
      <c r="M210" s="1514"/>
      <c r="N210" s="1515"/>
      <c r="O210" s="1515"/>
      <c r="P210" s="1515"/>
      <c r="Q210" s="1515"/>
      <c r="R210" s="1515"/>
      <c r="S210" s="1515"/>
      <c r="T210" s="1515"/>
      <c r="U210" s="1515"/>
      <c r="V210" s="1515"/>
      <c r="W210" s="1515"/>
      <c r="X210" s="1515"/>
      <c r="Y210" s="1515"/>
      <c r="Z210" s="1515"/>
      <c r="AA210" s="1523" t="s">
        <v>1059</v>
      </c>
      <c r="AB210" s="1536"/>
      <c r="AC210" s="1537"/>
      <c r="AD210" s="1537"/>
      <c r="AE210" s="1537"/>
      <c r="AF210" s="1537"/>
      <c r="AG210" s="1537"/>
      <c r="AH210" s="1537"/>
      <c r="AI210" s="1537"/>
      <c r="AJ210" s="1537"/>
      <c r="AK210" s="1537"/>
      <c r="AL210" s="1537"/>
      <c r="AM210" s="1537"/>
      <c r="AN210" s="1537"/>
      <c r="AO210" s="1538"/>
    </row>
    <row r="211" spans="3:41" ht="14.45" hidden="1" customHeight="1">
      <c r="C211" s="395" t="str">
        <f t="shared" si="8"/>
        <v>－</v>
      </c>
      <c r="F211" s="1522"/>
      <c r="G211" s="1514"/>
      <c r="H211" s="1514"/>
      <c r="I211" s="1514"/>
      <c r="J211" s="1514"/>
      <c r="K211" s="1514"/>
      <c r="L211" s="1514"/>
      <c r="M211" s="1514"/>
      <c r="N211" s="1515"/>
      <c r="O211" s="1515"/>
      <c r="P211" s="1515"/>
      <c r="Q211" s="1515"/>
      <c r="R211" s="1515"/>
      <c r="S211" s="1515"/>
      <c r="T211" s="1515"/>
      <c r="U211" s="1515"/>
      <c r="V211" s="1515"/>
      <c r="W211" s="1515"/>
      <c r="X211" s="1515"/>
      <c r="Y211" s="1515"/>
      <c r="Z211" s="1515"/>
      <c r="AA211" s="1524"/>
      <c r="AB211" s="1539"/>
      <c r="AC211" s="1540"/>
      <c r="AD211" s="1540"/>
      <c r="AE211" s="1540"/>
      <c r="AF211" s="1540"/>
      <c r="AG211" s="1540"/>
      <c r="AH211" s="1540"/>
      <c r="AI211" s="1540"/>
      <c r="AJ211" s="1540"/>
      <c r="AK211" s="1540"/>
      <c r="AL211" s="1540"/>
      <c r="AM211" s="1540"/>
      <c r="AN211" s="1540"/>
      <c r="AO211" s="1541"/>
    </row>
    <row r="212" spans="3:41" ht="14.45" hidden="1" customHeight="1">
      <c r="C212" s="395" t="str">
        <f t="shared" si="8"/>
        <v>－</v>
      </c>
      <c r="F212" s="1522"/>
      <c r="G212" s="1514"/>
      <c r="H212" s="1514"/>
      <c r="I212" s="1514"/>
      <c r="J212" s="1514"/>
      <c r="K212" s="1514"/>
      <c r="L212" s="1514"/>
      <c r="M212" s="1514"/>
      <c r="N212" s="1515"/>
      <c r="O212" s="1515"/>
      <c r="P212" s="1515"/>
      <c r="Q212" s="1515"/>
      <c r="R212" s="1515"/>
      <c r="S212" s="1515"/>
      <c r="T212" s="1515"/>
      <c r="U212" s="1515"/>
      <c r="V212" s="1515"/>
      <c r="W212" s="1515"/>
      <c r="X212" s="1515"/>
      <c r="Y212" s="1515"/>
      <c r="Z212" s="1515"/>
      <c r="AA212" s="1524"/>
      <c r="AB212" s="1539"/>
      <c r="AC212" s="1540"/>
      <c r="AD212" s="1540"/>
      <c r="AE212" s="1540"/>
      <c r="AF212" s="1540"/>
      <c r="AG212" s="1540"/>
      <c r="AH212" s="1540"/>
      <c r="AI212" s="1540"/>
      <c r="AJ212" s="1540"/>
      <c r="AK212" s="1540"/>
      <c r="AL212" s="1540"/>
      <c r="AM212" s="1540"/>
      <c r="AN212" s="1540"/>
      <c r="AO212" s="1541"/>
    </row>
    <row r="213" spans="3:41" ht="15" hidden="1" customHeight="1">
      <c r="C213" s="395" t="str">
        <f t="shared" si="8"/>
        <v>－</v>
      </c>
      <c r="F213" s="1522"/>
      <c r="G213" s="1514"/>
      <c r="H213" s="1514"/>
      <c r="I213" s="1514"/>
      <c r="J213" s="1514"/>
      <c r="K213" s="1514"/>
      <c r="L213" s="1514"/>
      <c r="M213" s="1514"/>
      <c r="N213" s="1515"/>
      <c r="O213" s="1515"/>
      <c r="P213" s="1515"/>
      <c r="Q213" s="1515"/>
      <c r="R213" s="1515"/>
      <c r="S213" s="1515"/>
      <c r="T213" s="1515"/>
      <c r="U213" s="1515"/>
      <c r="V213" s="1515"/>
      <c r="W213" s="1515"/>
      <c r="X213" s="1515"/>
      <c r="Y213" s="1515"/>
      <c r="Z213" s="1515"/>
      <c r="AA213" s="1525"/>
      <c r="AB213" s="1542"/>
      <c r="AC213" s="1543"/>
      <c r="AD213" s="1543"/>
      <c r="AE213" s="1543"/>
      <c r="AF213" s="1543"/>
      <c r="AG213" s="1543"/>
      <c r="AH213" s="1543"/>
      <c r="AI213" s="1543"/>
      <c r="AJ213" s="1543"/>
      <c r="AK213" s="1543"/>
      <c r="AL213" s="1543"/>
      <c r="AM213" s="1543"/>
      <c r="AN213" s="1543"/>
      <c r="AO213" s="1544"/>
    </row>
    <row r="214" spans="3:41" ht="14.45" hidden="1" customHeight="1">
      <c r="C214" s="395" t="str">
        <f t="shared" ref="C214:C243" si="9">+$C$184</f>
        <v>－</v>
      </c>
      <c r="F214" s="1522"/>
      <c r="G214" s="1514"/>
      <c r="H214" s="1514"/>
      <c r="I214" s="1514"/>
      <c r="J214" s="1514"/>
      <c r="K214" s="1514"/>
      <c r="L214" s="1514"/>
      <c r="M214" s="1514"/>
      <c r="N214" s="1515"/>
      <c r="O214" s="1515"/>
      <c r="P214" s="1515"/>
      <c r="Q214" s="1515"/>
      <c r="R214" s="1515"/>
      <c r="S214" s="1515"/>
      <c r="T214" s="1515"/>
      <c r="U214" s="1515"/>
      <c r="V214" s="1515"/>
      <c r="W214" s="1515"/>
      <c r="X214" s="1515"/>
      <c r="Y214" s="1515"/>
      <c r="Z214" s="1515"/>
      <c r="AA214" s="1533" t="s">
        <v>1060</v>
      </c>
      <c r="AB214" s="1536"/>
      <c r="AC214" s="1537"/>
      <c r="AD214" s="1537"/>
      <c r="AE214" s="1537"/>
      <c r="AF214" s="1537"/>
      <c r="AG214" s="1537"/>
      <c r="AH214" s="1537"/>
      <c r="AI214" s="1537"/>
      <c r="AJ214" s="1537"/>
      <c r="AK214" s="1537"/>
      <c r="AL214" s="1537"/>
      <c r="AM214" s="1537"/>
      <c r="AN214" s="1537"/>
      <c r="AO214" s="1538"/>
    </row>
    <row r="215" spans="3:41" ht="14.45" hidden="1" customHeight="1">
      <c r="C215" s="395" t="str">
        <f t="shared" si="9"/>
        <v>－</v>
      </c>
      <c r="F215" s="1522"/>
      <c r="G215" s="1514"/>
      <c r="H215" s="1514"/>
      <c r="I215" s="1514"/>
      <c r="J215" s="1514"/>
      <c r="K215" s="1514"/>
      <c r="L215" s="1514"/>
      <c r="M215" s="1514"/>
      <c r="N215" s="1515"/>
      <c r="O215" s="1515"/>
      <c r="P215" s="1515"/>
      <c r="Q215" s="1515"/>
      <c r="R215" s="1515"/>
      <c r="S215" s="1515"/>
      <c r="T215" s="1515"/>
      <c r="U215" s="1515"/>
      <c r="V215" s="1515"/>
      <c r="W215" s="1515"/>
      <c r="X215" s="1515"/>
      <c r="Y215" s="1515"/>
      <c r="Z215" s="1515"/>
      <c r="AA215" s="1534"/>
      <c r="AB215" s="1539"/>
      <c r="AC215" s="1540"/>
      <c r="AD215" s="1540"/>
      <c r="AE215" s="1540"/>
      <c r="AF215" s="1540"/>
      <c r="AG215" s="1540"/>
      <c r="AH215" s="1540"/>
      <c r="AI215" s="1540"/>
      <c r="AJ215" s="1540"/>
      <c r="AK215" s="1540"/>
      <c r="AL215" s="1540"/>
      <c r="AM215" s="1540"/>
      <c r="AN215" s="1540"/>
      <c r="AO215" s="1541"/>
    </row>
    <row r="216" spans="3:41" ht="14.45" hidden="1" customHeight="1">
      <c r="C216" s="395" t="str">
        <f t="shared" si="9"/>
        <v>－</v>
      </c>
      <c r="F216" s="1522"/>
      <c r="G216" s="1514"/>
      <c r="H216" s="1514"/>
      <c r="I216" s="1514"/>
      <c r="J216" s="1514"/>
      <c r="K216" s="1514"/>
      <c r="L216" s="1514"/>
      <c r="M216" s="1514"/>
      <c r="N216" s="1515"/>
      <c r="O216" s="1515"/>
      <c r="P216" s="1515"/>
      <c r="Q216" s="1515"/>
      <c r="R216" s="1515"/>
      <c r="S216" s="1515"/>
      <c r="T216" s="1515"/>
      <c r="U216" s="1515"/>
      <c r="V216" s="1515"/>
      <c r="W216" s="1515"/>
      <c r="X216" s="1515"/>
      <c r="Y216" s="1515"/>
      <c r="Z216" s="1515"/>
      <c r="AA216" s="1534"/>
      <c r="AB216" s="1539"/>
      <c r="AC216" s="1540"/>
      <c r="AD216" s="1540"/>
      <c r="AE216" s="1540"/>
      <c r="AF216" s="1540"/>
      <c r="AG216" s="1540"/>
      <c r="AH216" s="1540"/>
      <c r="AI216" s="1540"/>
      <c r="AJ216" s="1540"/>
      <c r="AK216" s="1540"/>
      <c r="AL216" s="1540"/>
      <c r="AM216" s="1540"/>
      <c r="AN216" s="1540"/>
      <c r="AO216" s="1541"/>
    </row>
    <row r="217" spans="3:41" ht="15" hidden="1" customHeight="1">
      <c r="C217" s="395" t="str">
        <f t="shared" si="9"/>
        <v>－</v>
      </c>
      <c r="F217" s="1522"/>
      <c r="G217" s="1514"/>
      <c r="H217" s="1514"/>
      <c r="I217" s="1514"/>
      <c r="J217" s="1514"/>
      <c r="K217" s="1514"/>
      <c r="L217" s="1514"/>
      <c r="M217" s="1514"/>
      <c r="N217" s="1515"/>
      <c r="O217" s="1515"/>
      <c r="P217" s="1515"/>
      <c r="Q217" s="1515"/>
      <c r="R217" s="1515"/>
      <c r="S217" s="1515"/>
      <c r="T217" s="1515"/>
      <c r="U217" s="1515"/>
      <c r="V217" s="1515"/>
      <c r="W217" s="1515"/>
      <c r="X217" s="1515"/>
      <c r="Y217" s="1515"/>
      <c r="Z217" s="1515"/>
      <c r="AA217" s="1535"/>
      <c r="AB217" s="1542"/>
      <c r="AC217" s="1543"/>
      <c r="AD217" s="1543"/>
      <c r="AE217" s="1543"/>
      <c r="AF217" s="1543"/>
      <c r="AG217" s="1543"/>
      <c r="AH217" s="1543"/>
      <c r="AI217" s="1543"/>
      <c r="AJ217" s="1543"/>
      <c r="AK217" s="1543"/>
      <c r="AL217" s="1543"/>
      <c r="AM217" s="1543"/>
      <c r="AN217" s="1543"/>
      <c r="AO217" s="1544"/>
    </row>
    <row r="218" spans="3:41" ht="14.45" hidden="1" customHeight="1">
      <c r="C218" s="395" t="str">
        <f t="shared" si="9"/>
        <v>－</v>
      </c>
      <c r="F218" s="1522" t="s">
        <v>676</v>
      </c>
      <c r="G218" s="1514"/>
      <c r="H218" s="1514"/>
      <c r="I218" s="1514"/>
      <c r="J218" s="1514"/>
      <c r="K218" s="1514"/>
      <c r="L218" s="1514"/>
      <c r="M218" s="1514"/>
      <c r="N218" s="1515"/>
      <c r="O218" s="1515"/>
      <c r="P218" s="1515"/>
      <c r="Q218" s="1515"/>
      <c r="R218" s="1515"/>
      <c r="S218" s="1515"/>
      <c r="T218" s="1515"/>
      <c r="U218" s="1515"/>
      <c r="V218" s="1515"/>
      <c r="W218" s="1515"/>
      <c r="X218" s="1515"/>
      <c r="Y218" s="1515"/>
      <c r="Z218" s="1515"/>
      <c r="AA218" s="1523" t="s">
        <v>1059</v>
      </c>
      <c r="AB218" s="1536"/>
      <c r="AC218" s="1537"/>
      <c r="AD218" s="1537"/>
      <c r="AE218" s="1537"/>
      <c r="AF218" s="1537"/>
      <c r="AG218" s="1537"/>
      <c r="AH218" s="1537"/>
      <c r="AI218" s="1537"/>
      <c r="AJ218" s="1537"/>
      <c r="AK218" s="1537"/>
      <c r="AL218" s="1537"/>
      <c r="AM218" s="1537"/>
      <c r="AN218" s="1537"/>
      <c r="AO218" s="1538"/>
    </row>
    <row r="219" spans="3:41" ht="14.45" hidden="1" customHeight="1">
      <c r="C219" s="395" t="str">
        <f t="shared" si="9"/>
        <v>－</v>
      </c>
      <c r="F219" s="1522"/>
      <c r="G219" s="1514"/>
      <c r="H219" s="1514"/>
      <c r="I219" s="1514"/>
      <c r="J219" s="1514"/>
      <c r="K219" s="1514"/>
      <c r="L219" s="1514"/>
      <c r="M219" s="1514"/>
      <c r="N219" s="1515"/>
      <c r="O219" s="1515"/>
      <c r="P219" s="1515"/>
      <c r="Q219" s="1515"/>
      <c r="R219" s="1515"/>
      <c r="S219" s="1515"/>
      <c r="T219" s="1515"/>
      <c r="U219" s="1515"/>
      <c r="V219" s="1515"/>
      <c r="W219" s="1515"/>
      <c r="X219" s="1515"/>
      <c r="Y219" s="1515"/>
      <c r="Z219" s="1515"/>
      <c r="AA219" s="1524"/>
      <c r="AB219" s="1539"/>
      <c r="AC219" s="1540"/>
      <c r="AD219" s="1540"/>
      <c r="AE219" s="1540"/>
      <c r="AF219" s="1540"/>
      <c r="AG219" s="1540"/>
      <c r="AH219" s="1540"/>
      <c r="AI219" s="1540"/>
      <c r="AJ219" s="1540"/>
      <c r="AK219" s="1540"/>
      <c r="AL219" s="1540"/>
      <c r="AM219" s="1540"/>
      <c r="AN219" s="1540"/>
      <c r="AO219" s="1541"/>
    </row>
    <row r="220" spans="3:41" ht="14.45" hidden="1" customHeight="1">
      <c r="C220" s="395" t="str">
        <f t="shared" si="9"/>
        <v>－</v>
      </c>
      <c r="F220" s="1522"/>
      <c r="G220" s="1514"/>
      <c r="H220" s="1514"/>
      <c r="I220" s="1514"/>
      <c r="J220" s="1514"/>
      <c r="K220" s="1514"/>
      <c r="L220" s="1514"/>
      <c r="M220" s="1514"/>
      <c r="N220" s="1515"/>
      <c r="O220" s="1515"/>
      <c r="P220" s="1515"/>
      <c r="Q220" s="1515"/>
      <c r="R220" s="1515"/>
      <c r="S220" s="1515"/>
      <c r="T220" s="1515"/>
      <c r="U220" s="1515"/>
      <c r="V220" s="1515"/>
      <c r="W220" s="1515"/>
      <c r="X220" s="1515"/>
      <c r="Y220" s="1515"/>
      <c r="Z220" s="1515"/>
      <c r="AA220" s="1524"/>
      <c r="AB220" s="1539"/>
      <c r="AC220" s="1540"/>
      <c r="AD220" s="1540"/>
      <c r="AE220" s="1540"/>
      <c r="AF220" s="1540"/>
      <c r="AG220" s="1540"/>
      <c r="AH220" s="1540"/>
      <c r="AI220" s="1540"/>
      <c r="AJ220" s="1540"/>
      <c r="AK220" s="1540"/>
      <c r="AL220" s="1540"/>
      <c r="AM220" s="1540"/>
      <c r="AN220" s="1540"/>
      <c r="AO220" s="1541"/>
    </row>
    <row r="221" spans="3:41" ht="15" hidden="1" customHeight="1">
      <c r="C221" s="395" t="str">
        <f t="shared" si="9"/>
        <v>－</v>
      </c>
      <c r="F221" s="1522"/>
      <c r="G221" s="1514"/>
      <c r="H221" s="1514"/>
      <c r="I221" s="1514"/>
      <c r="J221" s="1514"/>
      <c r="K221" s="1514"/>
      <c r="L221" s="1514"/>
      <c r="M221" s="1514"/>
      <c r="N221" s="1515"/>
      <c r="O221" s="1515"/>
      <c r="P221" s="1515"/>
      <c r="Q221" s="1515"/>
      <c r="R221" s="1515"/>
      <c r="S221" s="1515"/>
      <c r="T221" s="1515"/>
      <c r="U221" s="1515"/>
      <c r="V221" s="1515"/>
      <c r="W221" s="1515"/>
      <c r="X221" s="1515"/>
      <c r="Y221" s="1515"/>
      <c r="Z221" s="1515"/>
      <c r="AA221" s="1525"/>
      <c r="AB221" s="1542"/>
      <c r="AC221" s="1543"/>
      <c r="AD221" s="1543"/>
      <c r="AE221" s="1543"/>
      <c r="AF221" s="1543"/>
      <c r="AG221" s="1543"/>
      <c r="AH221" s="1543"/>
      <c r="AI221" s="1543"/>
      <c r="AJ221" s="1543"/>
      <c r="AK221" s="1543"/>
      <c r="AL221" s="1543"/>
      <c r="AM221" s="1543"/>
      <c r="AN221" s="1543"/>
      <c r="AO221" s="1544"/>
    </row>
    <row r="222" spans="3:41" ht="14.45" hidden="1" customHeight="1">
      <c r="C222" s="395" t="str">
        <f t="shared" si="9"/>
        <v>－</v>
      </c>
      <c r="F222" s="1522"/>
      <c r="G222" s="1514"/>
      <c r="H222" s="1514"/>
      <c r="I222" s="1514"/>
      <c r="J222" s="1514"/>
      <c r="K222" s="1514"/>
      <c r="L222" s="1514"/>
      <c r="M222" s="1514"/>
      <c r="N222" s="1515"/>
      <c r="O222" s="1515"/>
      <c r="P222" s="1515"/>
      <c r="Q222" s="1515"/>
      <c r="R222" s="1515"/>
      <c r="S222" s="1515"/>
      <c r="T222" s="1515"/>
      <c r="U222" s="1515"/>
      <c r="V222" s="1515"/>
      <c r="W222" s="1515"/>
      <c r="X222" s="1515"/>
      <c r="Y222" s="1515"/>
      <c r="Z222" s="1515"/>
      <c r="AA222" s="1533" t="s">
        <v>1060</v>
      </c>
      <c r="AB222" s="1536"/>
      <c r="AC222" s="1537"/>
      <c r="AD222" s="1537"/>
      <c r="AE222" s="1537"/>
      <c r="AF222" s="1537"/>
      <c r="AG222" s="1537"/>
      <c r="AH222" s="1537"/>
      <c r="AI222" s="1537"/>
      <c r="AJ222" s="1537"/>
      <c r="AK222" s="1537"/>
      <c r="AL222" s="1537"/>
      <c r="AM222" s="1537"/>
      <c r="AN222" s="1537"/>
      <c r="AO222" s="1538"/>
    </row>
    <row r="223" spans="3:41" ht="14.45" hidden="1" customHeight="1">
      <c r="C223" s="395" t="str">
        <f t="shared" si="9"/>
        <v>－</v>
      </c>
      <c r="F223" s="1522"/>
      <c r="G223" s="1514"/>
      <c r="H223" s="1514"/>
      <c r="I223" s="1514"/>
      <c r="J223" s="1514"/>
      <c r="K223" s="1514"/>
      <c r="L223" s="1514"/>
      <c r="M223" s="1514"/>
      <c r="N223" s="1515"/>
      <c r="O223" s="1515"/>
      <c r="P223" s="1515"/>
      <c r="Q223" s="1515"/>
      <c r="R223" s="1515"/>
      <c r="S223" s="1515"/>
      <c r="T223" s="1515"/>
      <c r="U223" s="1515"/>
      <c r="V223" s="1515"/>
      <c r="W223" s="1515"/>
      <c r="X223" s="1515"/>
      <c r="Y223" s="1515"/>
      <c r="Z223" s="1515"/>
      <c r="AA223" s="1534"/>
      <c r="AB223" s="1539"/>
      <c r="AC223" s="1540"/>
      <c r="AD223" s="1540"/>
      <c r="AE223" s="1540"/>
      <c r="AF223" s="1540"/>
      <c r="AG223" s="1540"/>
      <c r="AH223" s="1540"/>
      <c r="AI223" s="1540"/>
      <c r="AJ223" s="1540"/>
      <c r="AK223" s="1540"/>
      <c r="AL223" s="1540"/>
      <c r="AM223" s="1540"/>
      <c r="AN223" s="1540"/>
      <c r="AO223" s="1541"/>
    </row>
    <row r="224" spans="3:41" ht="14.45" hidden="1" customHeight="1">
      <c r="C224" s="395" t="str">
        <f t="shared" si="9"/>
        <v>－</v>
      </c>
      <c r="F224" s="1522"/>
      <c r="G224" s="1514"/>
      <c r="H224" s="1514"/>
      <c r="I224" s="1514"/>
      <c r="J224" s="1514"/>
      <c r="K224" s="1514"/>
      <c r="L224" s="1514"/>
      <c r="M224" s="1514"/>
      <c r="N224" s="1515"/>
      <c r="O224" s="1515"/>
      <c r="P224" s="1515"/>
      <c r="Q224" s="1515"/>
      <c r="R224" s="1515"/>
      <c r="S224" s="1515"/>
      <c r="T224" s="1515"/>
      <c r="U224" s="1515"/>
      <c r="V224" s="1515"/>
      <c r="W224" s="1515"/>
      <c r="X224" s="1515"/>
      <c r="Y224" s="1515"/>
      <c r="Z224" s="1515"/>
      <c r="AA224" s="1534"/>
      <c r="AB224" s="1539"/>
      <c r="AC224" s="1540"/>
      <c r="AD224" s="1540"/>
      <c r="AE224" s="1540"/>
      <c r="AF224" s="1540"/>
      <c r="AG224" s="1540"/>
      <c r="AH224" s="1540"/>
      <c r="AI224" s="1540"/>
      <c r="AJ224" s="1540"/>
      <c r="AK224" s="1540"/>
      <c r="AL224" s="1540"/>
      <c r="AM224" s="1540"/>
      <c r="AN224" s="1540"/>
      <c r="AO224" s="1541"/>
    </row>
    <row r="225" spans="3:41" ht="15" hidden="1" customHeight="1">
      <c r="C225" s="395" t="str">
        <f t="shared" si="9"/>
        <v>－</v>
      </c>
      <c r="F225" s="1522"/>
      <c r="G225" s="1514"/>
      <c r="H225" s="1514"/>
      <c r="I225" s="1514"/>
      <c r="J225" s="1514"/>
      <c r="K225" s="1514"/>
      <c r="L225" s="1514"/>
      <c r="M225" s="1514"/>
      <c r="N225" s="1515"/>
      <c r="O225" s="1515"/>
      <c r="P225" s="1515"/>
      <c r="Q225" s="1515"/>
      <c r="R225" s="1515"/>
      <c r="S225" s="1515"/>
      <c r="T225" s="1515"/>
      <c r="U225" s="1515"/>
      <c r="V225" s="1515"/>
      <c r="W225" s="1515"/>
      <c r="X225" s="1515"/>
      <c r="Y225" s="1515"/>
      <c r="Z225" s="1515"/>
      <c r="AA225" s="1535"/>
      <c r="AB225" s="1542"/>
      <c r="AC225" s="1543"/>
      <c r="AD225" s="1543"/>
      <c r="AE225" s="1543"/>
      <c r="AF225" s="1543"/>
      <c r="AG225" s="1543"/>
      <c r="AH225" s="1543"/>
      <c r="AI225" s="1543"/>
      <c r="AJ225" s="1543"/>
      <c r="AK225" s="1543"/>
      <c r="AL225" s="1543"/>
      <c r="AM225" s="1543"/>
      <c r="AN225" s="1543"/>
      <c r="AO225" s="1544"/>
    </row>
    <row r="226" spans="3:41" ht="14.45" hidden="1" customHeight="1">
      <c r="C226" s="395" t="str">
        <f t="shared" si="9"/>
        <v>－</v>
      </c>
      <c r="F226" s="1522" t="s">
        <v>677</v>
      </c>
      <c r="G226" s="1514"/>
      <c r="H226" s="1514"/>
      <c r="I226" s="1514"/>
      <c r="J226" s="1514"/>
      <c r="K226" s="1514"/>
      <c r="L226" s="1514"/>
      <c r="M226" s="1514"/>
      <c r="N226" s="1515"/>
      <c r="O226" s="1515"/>
      <c r="P226" s="1515"/>
      <c r="Q226" s="1515"/>
      <c r="R226" s="1515"/>
      <c r="S226" s="1515"/>
      <c r="T226" s="1515"/>
      <c r="U226" s="1515"/>
      <c r="V226" s="1515"/>
      <c r="W226" s="1515"/>
      <c r="X226" s="1515"/>
      <c r="Y226" s="1515"/>
      <c r="Z226" s="1515"/>
      <c r="AA226" s="1523" t="s">
        <v>1059</v>
      </c>
      <c r="AB226" s="1536"/>
      <c r="AC226" s="1537"/>
      <c r="AD226" s="1537"/>
      <c r="AE226" s="1537"/>
      <c r="AF226" s="1537"/>
      <c r="AG226" s="1537"/>
      <c r="AH226" s="1537"/>
      <c r="AI226" s="1537"/>
      <c r="AJ226" s="1537"/>
      <c r="AK226" s="1537"/>
      <c r="AL226" s="1537"/>
      <c r="AM226" s="1537"/>
      <c r="AN226" s="1537"/>
      <c r="AO226" s="1538"/>
    </row>
    <row r="227" spans="3:41" ht="14.45" hidden="1" customHeight="1">
      <c r="C227" s="395" t="str">
        <f t="shared" si="9"/>
        <v>－</v>
      </c>
      <c r="F227" s="1522"/>
      <c r="G227" s="1514"/>
      <c r="H227" s="1514"/>
      <c r="I227" s="1514"/>
      <c r="J227" s="1514"/>
      <c r="K227" s="1514"/>
      <c r="L227" s="1514"/>
      <c r="M227" s="1514"/>
      <c r="N227" s="1515"/>
      <c r="O227" s="1515"/>
      <c r="P227" s="1515"/>
      <c r="Q227" s="1515"/>
      <c r="R227" s="1515"/>
      <c r="S227" s="1515"/>
      <c r="T227" s="1515"/>
      <c r="U227" s="1515"/>
      <c r="V227" s="1515"/>
      <c r="W227" s="1515"/>
      <c r="X227" s="1515"/>
      <c r="Y227" s="1515"/>
      <c r="Z227" s="1515"/>
      <c r="AA227" s="1524"/>
      <c r="AB227" s="1539"/>
      <c r="AC227" s="1540"/>
      <c r="AD227" s="1540"/>
      <c r="AE227" s="1540"/>
      <c r="AF227" s="1540"/>
      <c r="AG227" s="1540"/>
      <c r="AH227" s="1540"/>
      <c r="AI227" s="1540"/>
      <c r="AJ227" s="1540"/>
      <c r="AK227" s="1540"/>
      <c r="AL227" s="1540"/>
      <c r="AM227" s="1540"/>
      <c r="AN227" s="1540"/>
      <c r="AO227" s="1541"/>
    </row>
    <row r="228" spans="3:41" ht="14.45" hidden="1" customHeight="1">
      <c r="C228" s="395" t="str">
        <f t="shared" si="9"/>
        <v>－</v>
      </c>
      <c r="F228" s="1522"/>
      <c r="G228" s="1514"/>
      <c r="H228" s="1514"/>
      <c r="I228" s="1514"/>
      <c r="J228" s="1514"/>
      <c r="K228" s="1514"/>
      <c r="L228" s="1514"/>
      <c r="M228" s="1514"/>
      <c r="N228" s="1515"/>
      <c r="O228" s="1515"/>
      <c r="P228" s="1515"/>
      <c r="Q228" s="1515"/>
      <c r="R228" s="1515"/>
      <c r="S228" s="1515"/>
      <c r="T228" s="1515"/>
      <c r="U228" s="1515"/>
      <c r="V228" s="1515"/>
      <c r="W228" s="1515"/>
      <c r="X228" s="1515"/>
      <c r="Y228" s="1515"/>
      <c r="Z228" s="1515"/>
      <c r="AA228" s="1524"/>
      <c r="AB228" s="1539"/>
      <c r="AC228" s="1540"/>
      <c r="AD228" s="1540"/>
      <c r="AE228" s="1540"/>
      <c r="AF228" s="1540"/>
      <c r="AG228" s="1540"/>
      <c r="AH228" s="1540"/>
      <c r="AI228" s="1540"/>
      <c r="AJ228" s="1540"/>
      <c r="AK228" s="1540"/>
      <c r="AL228" s="1540"/>
      <c r="AM228" s="1540"/>
      <c r="AN228" s="1540"/>
      <c r="AO228" s="1541"/>
    </row>
    <row r="229" spans="3:41" ht="15" hidden="1" customHeight="1">
      <c r="C229" s="395" t="str">
        <f t="shared" si="9"/>
        <v>－</v>
      </c>
      <c r="F229" s="1522"/>
      <c r="G229" s="1514"/>
      <c r="H229" s="1514"/>
      <c r="I229" s="1514"/>
      <c r="J229" s="1514"/>
      <c r="K229" s="1514"/>
      <c r="L229" s="1514"/>
      <c r="M229" s="1514"/>
      <c r="N229" s="1515"/>
      <c r="O229" s="1515"/>
      <c r="P229" s="1515"/>
      <c r="Q229" s="1515"/>
      <c r="R229" s="1515"/>
      <c r="S229" s="1515"/>
      <c r="T229" s="1515"/>
      <c r="U229" s="1515"/>
      <c r="V229" s="1515"/>
      <c r="W229" s="1515"/>
      <c r="X229" s="1515"/>
      <c r="Y229" s="1515"/>
      <c r="Z229" s="1515"/>
      <c r="AA229" s="1525"/>
      <c r="AB229" s="1542"/>
      <c r="AC229" s="1543"/>
      <c r="AD229" s="1543"/>
      <c r="AE229" s="1543"/>
      <c r="AF229" s="1543"/>
      <c r="AG229" s="1543"/>
      <c r="AH229" s="1543"/>
      <c r="AI229" s="1543"/>
      <c r="AJ229" s="1543"/>
      <c r="AK229" s="1543"/>
      <c r="AL229" s="1543"/>
      <c r="AM229" s="1543"/>
      <c r="AN229" s="1543"/>
      <c r="AO229" s="1544"/>
    </row>
    <row r="230" spans="3:41" ht="14.45" hidden="1" customHeight="1">
      <c r="C230" s="395" t="str">
        <f t="shared" si="9"/>
        <v>－</v>
      </c>
      <c r="F230" s="1522"/>
      <c r="G230" s="1514"/>
      <c r="H230" s="1514"/>
      <c r="I230" s="1514"/>
      <c r="J230" s="1514"/>
      <c r="K230" s="1514"/>
      <c r="L230" s="1514"/>
      <c r="M230" s="1514"/>
      <c r="N230" s="1515"/>
      <c r="O230" s="1515"/>
      <c r="P230" s="1515"/>
      <c r="Q230" s="1515"/>
      <c r="R230" s="1515"/>
      <c r="S230" s="1515"/>
      <c r="T230" s="1515"/>
      <c r="U230" s="1515"/>
      <c r="V230" s="1515"/>
      <c r="W230" s="1515"/>
      <c r="X230" s="1515"/>
      <c r="Y230" s="1515"/>
      <c r="Z230" s="1515"/>
      <c r="AA230" s="1533" t="s">
        <v>1060</v>
      </c>
      <c r="AB230" s="1536"/>
      <c r="AC230" s="1537"/>
      <c r="AD230" s="1537"/>
      <c r="AE230" s="1537"/>
      <c r="AF230" s="1537"/>
      <c r="AG230" s="1537"/>
      <c r="AH230" s="1537"/>
      <c r="AI230" s="1537"/>
      <c r="AJ230" s="1537"/>
      <c r="AK230" s="1537"/>
      <c r="AL230" s="1537"/>
      <c r="AM230" s="1537"/>
      <c r="AN230" s="1537"/>
      <c r="AO230" s="1538"/>
    </row>
    <row r="231" spans="3:41" ht="14.45" hidden="1" customHeight="1">
      <c r="C231" s="395" t="str">
        <f t="shared" si="9"/>
        <v>－</v>
      </c>
      <c r="F231" s="1522"/>
      <c r="G231" s="1514"/>
      <c r="H231" s="1514"/>
      <c r="I231" s="1514"/>
      <c r="J231" s="1514"/>
      <c r="K231" s="1514"/>
      <c r="L231" s="1514"/>
      <c r="M231" s="1514"/>
      <c r="N231" s="1515"/>
      <c r="O231" s="1515"/>
      <c r="P231" s="1515"/>
      <c r="Q231" s="1515"/>
      <c r="R231" s="1515"/>
      <c r="S231" s="1515"/>
      <c r="T231" s="1515"/>
      <c r="U231" s="1515"/>
      <c r="V231" s="1515"/>
      <c r="W231" s="1515"/>
      <c r="X231" s="1515"/>
      <c r="Y231" s="1515"/>
      <c r="Z231" s="1515"/>
      <c r="AA231" s="1534"/>
      <c r="AB231" s="1539"/>
      <c r="AC231" s="1540"/>
      <c r="AD231" s="1540"/>
      <c r="AE231" s="1540"/>
      <c r="AF231" s="1540"/>
      <c r="AG231" s="1540"/>
      <c r="AH231" s="1540"/>
      <c r="AI231" s="1540"/>
      <c r="AJ231" s="1540"/>
      <c r="AK231" s="1540"/>
      <c r="AL231" s="1540"/>
      <c r="AM231" s="1540"/>
      <c r="AN231" s="1540"/>
      <c r="AO231" s="1541"/>
    </row>
    <row r="232" spans="3:41" ht="14.45" hidden="1" customHeight="1">
      <c r="C232" s="395" t="str">
        <f t="shared" si="9"/>
        <v>－</v>
      </c>
      <c r="F232" s="1522"/>
      <c r="G232" s="1514"/>
      <c r="H232" s="1514"/>
      <c r="I232" s="1514"/>
      <c r="J232" s="1514"/>
      <c r="K232" s="1514"/>
      <c r="L232" s="1514"/>
      <c r="M232" s="1514"/>
      <c r="N232" s="1515"/>
      <c r="O232" s="1515"/>
      <c r="P232" s="1515"/>
      <c r="Q232" s="1515"/>
      <c r="R232" s="1515"/>
      <c r="S232" s="1515"/>
      <c r="T232" s="1515"/>
      <c r="U232" s="1515"/>
      <c r="V232" s="1515"/>
      <c r="W232" s="1515"/>
      <c r="X232" s="1515"/>
      <c r="Y232" s="1515"/>
      <c r="Z232" s="1515"/>
      <c r="AA232" s="1534"/>
      <c r="AB232" s="1539"/>
      <c r="AC232" s="1540"/>
      <c r="AD232" s="1540"/>
      <c r="AE232" s="1540"/>
      <c r="AF232" s="1540"/>
      <c r="AG232" s="1540"/>
      <c r="AH232" s="1540"/>
      <c r="AI232" s="1540"/>
      <c r="AJ232" s="1540"/>
      <c r="AK232" s="1540"/>
      <c r="AL232" s="1540"/>
      <c r="AM232" s="1540"/>
      <c r="AN232" s="1540"/>
      <c r="AO232" s="1541"/>
    </row>
    <row r="233" spans="3:41" ht="15" hidden="1" customHeight="1" thickBot="1">
      <c r="C233" s="395" t="str">
        <f t="shared" si="9"/>
        <v>－</v>
      </c>
      <c r="F233" s="1566"/>
      <c r="G233" s="1567"/>
      <c r="H233" s="1567"/>
      <c r="I233" s="1567"/>
      <c r="J233" s="1567"/>
      <c r="K233" s="1567"/>
      <c r="L233" s="1567"/>
      <c r="M233" s="1567"/>
      <c r="N233" s="1568"/>
      <c r="O233" s="1568"/>
      <c r="P233" s="1568"/>
      <c r="Q233" s="1568"/>
      <c r="R233" s="1568"/>
      <c r="S233" s="1568"/>
      <c r="T233" s="1568"/>
      <c r="U233" s="1568"/>
      <c r="V233" s="1568"/>
      <c r="W233" s="1568"/>
      <c r="X233" s="1568"/>
      <c r="Y233" s="1568"/>
      <c r="Z233" s="1568"/>
      <c r="AA233" s="1569"/>
      <c r="AB233" s="1570"/>
      <c r="AC233" s="1571"/>
      <c r="AD233" s="1571"/>
      <c r="AE233" s="1571"/>
      <c r="AF233" s="1571"/>
      <c r="AG233" s="1571"/>
      <c r="AH233" s="1571"/>
      <c r="AI233" s="1571"/>
      <c r="AJ233" s="1571"/>
      <c r="AK233" s="1571"/>
      <c r="AL233" s="1571"/>
      <c r="AM233" s="1571"/>
      <c r="AN233" s="1571"/>
      <c r="AO233" s="1572"/>
    </row>
    <row r="234" spans="3:41" hidden="1">
      <c r="C234" s="395" t="str">
        <f t="shared" si="9"/>
        <v>－</v>
      </c>
    </row>
    <row r="235" spans="3:41" hidden="1">
      <c r="C235" s="395" t="str">
        <f t="shared" si="9"/>
        <v>－</v>
      </c>
    </row>
    <row r="236" spans="3:41" hidden="1">
      <c r="C236" s="395" t="str">
        <f t="shared" si="9"/>
        <v>－</v>
      </c>
    </row>
    <row r="237" spans="3:41" hidden="1">
      <c r="C237" s="395" t="str">
        <f t="shared" si="9"/>
        <v>－</v>
      </c>
    </row>
    <row r="238" spans="3:41" hidden="1">
      <c r="C238" s="395" t="str">
        <f t="shared" si="9"/>
        <v>－</v>
      </c>
    </row>
    <row r="239" spans="3:41" hidden="1">
      <c r="C239" s="395" t="str">
        <f t="shared" si="9"/>
        <v>－</v>
      </c>
    </row>
    <row r="240" spans="3:41" hidden="1">
      <c r="C240" s="395" t="str">
        <f t="shared" si="9"/>
        <v>－</v>
      </c>
    </row>
    <row r="241" spans="3:3" hidden="1">
      <c r="C241" s="395" t="str">
        <f t="shared" si="9"/>
        <v>－</v>
      </c>
    </row>
    <row r="242" spans="3:3" hidden="1">
      <c r="C242" s="395" t="str">
        <f t="shared" si="9"/>
        <v>－</v>
      </c>
    </row>
    <row r="243" spans="3:3" hidden="1">
      <c r="C243" s="395" t="str">
        <f t="shared" si="9"/>
        <v>－</v>
      </c>
    </row>
  </sheetData>
  <sheetProtection algorithmName="SHA-512" hashValue="PGvZ/0ApziPZ7X/67QOAEZnuPWq8LYx6Hr4JfP5q+Ce3dsoXS619FIqE3HrBDEwK7ek+ya4lLOSPqLjftPQh8A==" saltValue="RKBgLU+sTflxFHtiLk/gfA==" spinCount="100000" sheet="1" formatCells="0"/>
  <autoFilter ref="C2:C243" xr:uid="{00000000-0009-0000-0000-000005000000}">
    <filterColumn colId="0">
      <filters>
        <filter val="○"/>
      </filters>
    </filterColumn>
  </autoFilter>
  <mergeCells count="177">
    <mergeCell ref="N132:Z133"/>
    <mergeCell ref="AA132:AO133"/>
    <mergeCell ref="AA110:AA113"/>
    <mergeCell ref="AB110:AO113"/>
    <mergeCell ref="AB194:AO197"/>
    <mergeCell ref="G142:M149"/>
    <mergeCell ref="N142:Z149"/>
    <mergeCell ref="F150:F157"/>
    <mergeCell ref="AA230:AA233"/>
    <mergeCell ref="AB230:AO233"/>
    <mergeCell ref="AA218:AA221"/>
    <mergeCell ref="AB218:AO221"/>
    <mergeCell ref="AA222:AA225"/>
    <mergeCell ref="AB222:AO225"/>
    <mergeCell ref="AA226:AA229"/>
    <mergeCell ref="AB226:AO229"/>
    <mergeCell ref="AA206:AA209"/>
    <mergeCell ref="AB206:AO209"/>
    <mergeCell ref="AA210:AA213"/>
    <mergeCell ref="AB210:AO213"/>
    <mergeCell ref="AA214:AA217"/>
    <mergeCell ref="AB214:AO217"/>
    <mergeCell ref="AA194:AA197"/>
    <mergeCell ref="X186:AO187"/>
    <mergeCell ref="F188:I189"/>
    <mergeCell ref="J188:K189"/>
    <mergeCell ref="F192:M193"/>
    <mergeCell ref="N192:Z193"/>
    <mergeCell ref="R186:W187"/>
    <mergeCell ref="L188:AO189"/>
    <mergeCell ref="AA192:AO193"/>
    <mergeCell ref="F190:AO191"/>
    <mergeCell ref="F226:F233"/>
    <mergeCell ref="G226:M233"/>
    <mergeCell ref="N226:Z233"/>
    <mergeCell ref="F202:F209"/>
    <mergeCell ref="G202:M209"/>
    <mergeCell ref="N202:Z209"/>
    <mergeCell ref="F210:F217"/>
    <mergeCell ref="G210:M217"/>
    <mergeCell ref="N194:Z201"/>
    <mergeCell ref="N218:Z225"/>
    <mergeCell ref="N210:Z217"/>
    <mergeCell ref="F218:F225"/>
    <mergeCell ref="G218:M225"/>
    <mergeCell ref="F194:F201"/>
    <mergeCell ref="G194:M201"/>
    <mergeCell ref="F134:F141"/>
    <mergeCell ref="G134:M141"/>
    <mergeCell ref="N134:Z141"/>
    <mergeCell ref="AA134:AA137"/>
    <mergeCell ref="AB134:AO137"/>
    <mergeCell ref="AA138:AA141"/>
    <mergeCell ref="AB138:AO141"/>
    <mergeCell ref="AA166:AA169"/>
    <mergeCell ref="AB166:AO169"/>
    <mergeCell ref="F142:F149"/>
    <mergeCell ref="G150:M157"/>
    <mergeCell ref="N150:Z157"/>
    <mergeCell ref="F158:F165"/>
    <mergeCell ref="AA154:AA157"/>
    <mergeCell ref="AB154:AO157"/>
    <mergeCell ref="AA142:AA145"/>
    <mergeCell ref="AB142:AO145"/>
    <mergeCell ref="AA146:AA149"/>
    <mergeCell ref="AB146:AO149"/>
    <mergeCell ref="AA150:AA153"/>
    <mergeCell ref="AB150:AO153"/>
    <mergeCell ref="AA170:AA173"/>
    <mergeCell ref="AB170:AO173"/>
    <mergeCell ref="AA158:AA161"/>
    <mergeCell ref="AB158:AO161"/>
    <mergeCell ref="AA162:AA165"/>
    <mergeCell ref="AB162:AO165"/>
    <mergeCell ref="G158:M165"/>
    <mergeCell ref="N158:Z165"/>
    <mergeCell ref="F166:F173"/>
    <mergeCell ref="G166:M173"/>
    <mergeCell ref="N166:Z173"/>
    <mergeCell ref="F128:I129"/>
    <mergeCell ref="J128:K129"/>
    <mergeCell ref="L128:AO129"/>
    <mergeCell ref="F98:F105"/>
    <mergeCell ref="G98:M105"/>
    <mergeCell ref="N98:Z105"/>
    <mergeCell ref="F106:F113"/>
    <mergeCell ref="G106:M113"/>
    <mergeCell ref="N106:Z113"/>
    <mergeCell ref="AA106:AA109"/>
    <mergeCell ref="AB106:AO109"/>
    <mergeCell ref="AA98:AA101"/>
    <mergeCell ref="AB98:AO101"/>
    <mergeCell ref="AA102:AA105"/>
    <mergeCell ref="AB102:AO105"/>
    <mergeCell ref="G38:M45"/>
    <mergeCell ref="N38:Z45"/>
    <mergeCell ref="F46:F53"/>
    <mergeCell ref="G46:M53"/>
    <mergeCell ref="N46:Z53"/>
    <mergeCell ref="R66:W67"/>
    <mergeCell ref="X66:AO67"/>
    <mergeCell ref="R126:W127"/>
    <mergeCell ref="X126:AO127"/>
    <mergeCell ref="AA90:AA93"/>
    <mergeCell ref="AB90:AO93"/>
    <mergeCell ref="AA94:AA97"/>
    <mergeCell ref="AB94:AO97"/>
    <mergeCell ref="F70:AO71"/>
    <mergeCell ref="F72:M73"/>
    <mergeCell ref="AB74:AO77"/>
    <mergeCell ref="AA86:AA89"/>
    <mergeCell ref="AB86:AO89"/>
    <mergeCell ref="AB82:AO85"/>
    <mergeCell ref="AA82:AA85"/>
    <mergeCell ref="AA50:AA53"/>
    <mergeCell ref="AB50:AO53"/>
    <mergeCell ref="AA72:AO73"/>
    <mergeCell ref="AA46:AA49"/>
    <mergeCell ref="E3:AP3"/>
    <mergeCell ref="R6:W7"/>
    <mergeCell ref="X6:AO7"/>
    <mergeCell ref="F8:I9"/>
    <mergeCell ref="J8:K9"/>
    <mergeCell ref="L8:AO9"/>
    <mergeCell ref="N22:Z29"/>
    <mergeCell ref="AA14:AA17"/>
    <mergeCell ref="AB14:AO17"/>
    <mergeCell ref="G22:M29"/>
    <mergeCell ref="AB26:AO29"/>
    <mergeCell ref="F12:M13"/>
    <mergeCell ref="F10:AO11"/>
    <mergeCell ref="AA26:AA29"/>
    <mergeCell ref="AA18:AA21"/>
    <mergeCell ref="AB18:AO21"/>
    <mergeCell ref="AA22:AA25"/>
    <mergeCell ref="AB22:AO25"/>
    <mergeCell ref="AA12:AO13"/>
    <mergeCell ref="N12:Z13"/>
    <mergeCell ref="F14:F21"/>
    <mergeCell ref="G14:M21"/>
    <mergeCell ref="N14:Z21"/>
    <mergeCell ref="F22:F29"/>
    <mergeCell ref="AA30:AA33"/>
    <mergeCell ref="AB30:AO33"/>
    <mergeCell ref="AA34:AA37"/>
    <mergeCell ref="AA202:AA205"/>
    <mergeCell ref="AB202:AO205"/>
    <mergeCell ref="AB34:AO37"/>
    <mergeCell ref="AA38:AA41"/>
    <mergeCell ref="AB38:AO41"/>
    <mergeCell ref="AA42:AA45"/>
    <mergeCell ref="AA198:AA201"/>
    <mergeCell ref="AB198:AO201"/>
    <mergeCell ref="F130:AO131"/>
    <mergeCell ref="F132:M133"/>
    <mergeCell ref="AB78:AO81"/>
    <mergeCell ref="AB42:AO45"/>
    <mergeCell ref="AB46:AO49"/>
    <mergeCell ref="F82:F89"/>
    <mergeCell ref="G82:M89"/>
    <mergeCell ref="N82:Z89"/>
    <mergeCell ref="F30:F37"/>
    <mergeCell ref="G30:M37"/>
    <mergeCell ref="N30:Z37"/>
    <mergeCell ref="F38:F45"/>
    <mergeCell ref="F90:F97"/>
    <mergeCell ref="G90:M97"/>
    <mergeCell ref="N90:Z97"/>
    <mergeCell ref="F68:I69"/>
    <mergeCell ref="J68:K69"/>
    <mergeCell ref="F74:F81"/>
    <mergeCell ref="G74:M81"/>
    <mergeCell ref="AA74:AA77"/>
    <mergeCell ref="L68:AO69"/>
    <mergeCell ref="N72:Z73"/>
    <mergeCell ref="AA78:AA81"/>
    <mergeCell ref="N74:Z81"/>
  </mergeCells>
  <phoneticPr fontId="44"/>
  <conditionalFormatting sqref="G14:Z21 G22:M53">
    <cfRule type="expression" dxfId="217" priority="254" stopIfTrue="1">
      <formula>#REF!=TRUE</formula>
    </cfRule>
  </conditionalFormatting>
  <conditionalFormatting sqref="G74:M113">
    <cfRule type="expression" dxfId="216" priority="255" stopIfTrue="1">
      <formula>#REF!=TRUE</formula>
    </cfRule>
  </conditionalFormatting>
  <conditionalFormatting sqref="G134:M173">
    <cfRule type="expression" dxfId="215" priority="256" stopIfTrue="1">
      <formula>#REF!=TRUE</formula>
    </cfRule>
  </conditionalFormatting>
  <conditionalFormatting sqref="G194:M233">
    <cfRule type="expression" dxfId="214" priority="257" stopIfTrue="1">
      <formula>#REF!=TRUE</formula>
    </cfRule>
  </conditionalFormatting>
  <conditionalFormatting sqref="AA22">
    <cfRule type="expression" dxfId="213" priority="54" stopIfTrue="1">
      <formula>#REF!=TRUE</formula>
    </cfRule>
  </conditionalFormatting>
  <conditionalFormatting sqref="AA30">
    <cfRule type="expression" dxfId="212" priority="53" stopIfTrue="1">
      <formula>#REF!=TRUE</formula>
    </cfRule>
  </conditionalFormatting>
  <conditionalFormatting sqref="AA38">
    <cfRule type="expression" dxfId="211" priority="52" stopIfTrue="1">
      <formula>#REF!=TRUE</formula>
    </cfRule>
  </conditionalFormatting>
  <conditionalFormatting sqref="AA46">
    <cfRule type="expression" dxfId="210" priority="51" stopIfTrue="1">
      <formula>#REF!=TRUE</formula>
    </cfRule>
  </conditionalFormatting>
  <conditionalFormatting sqref="AA14">
    <cfRule type="expression" dxfId="209" priority="35" stopIfTrue="1">
      <formula>#REF!=TRUE</formula>
    </cfRule>
  </conditionalFormatting>
  <conditionalFormatting sqref="AA82">
    <cfRule type="expression" dxfId="208" priority="34" stopIfTrue="1">
      <formula>#REF!=TRUE</formula>
    </cfRule>
  </conditionalFormatting>
  <conditionalFormatting sqref="AA90">
    <cfRule type="expression" dxfId="207" priority="33" stopIfTrue="1">
      <formula>#REF!=TRUE</formula>
    </cfRule>
  </conditionalFormatting>
  <conditionalFormatting sqref="AA98">
    <cfRule type="expression" dxfId="206" priority="32" stopIfTrue="1">
      <formula>#REF!=TRUE</formula>
    </cfRule>
  </conditionalFormatting>
  <conditionalFormatting sqref="AA106">
    <cfRule type="expression" dxfId="205" priority="31" stopIfTrue="1">
      <formula>#REF!=TRUE</formula>
    </cfRule>
  </conditionalFormatting>
  <conditionalFormatting sqref="AA74">
    <cfRule type="expression" dxfId="204" priority="30" stopIfTrue="1">
      <formula>#REF!=TRUE</formula>
    </cfRule>
  </conditionalFormatting>
  <conditionalFormatting sqref="AA142">
    <cfRule type="expression" dxfId="203" priority="29" stopIfTrue="1">
      <formula>#REF!=TRUE</formula>
    </cfRule>
  </conditionalFormatting>
  <conditionalFormatting sqref="AA150">
    <cfRule type="expression" dxfId="202" priority="28" stopIfTrue="1">
      <formula>#REF!=TRUE</formula>
    </cfRule>
  </conditionalFormatting>
  <conditionalFormatting sqref="AA158">
    <cfRule type="expression" dxfId="201" priority="27" stopIfTrue="1">
      <formula>#REF!=TRUE</formula>
    </cfRule>
  </conditionalFormatting>
  <conditionalFormatting sqref="AA166">
    <cfRule type="expression" dxfId="200" priority="26" stopIfTrue="1">
      <formula>#REF!=TRUE</formula>
    </cfRule>
  </conditionalFormatting>
  <conditionalFormatting sqref="AA134">
    <cfRule type="expression" dxfId="199" priority="25" stopIfTrue="1">
      <formula>#REF!=TRUE</formula>
    </cfRule>
  </conditionalFormatting>
  <conditionalFormatting sqref="AA202">
    <cfRule type="expression" dxfId="198" priority="24" stopIfTrue="1">
      <formula>#REF!=TRUE</formula>
    </cfRule>
  </conditionalFormatting>
  <conditionalFormatting sqref="AA210">
    <cfRule type="expression" dxfId="197" priority="23" stopIfTrue="1">
      <formula>#REF!=TRUE</formula>
    </cfRule>
  </conditionalFormatting>
  <conditionalFormatting sqref="AA218">
    <cfRule type="expression" dxfId="196" priority="22" stopIfTrue="1">
      <formula>#REF!=TRUE</formula>
    </cfRule>
  </conditionalFormatting>
  <conditionalFormatting sqref="AA226">
    <cfRule type="expression" dxfId="195" priority="21" stopIfTrue="1">
      <formula>#REF!=TRUE</formula>
    </cfRule>
  </conditionalFormatting>
  <conditionalFormatting sqref="AA194">
    <cfRule type="expression" dxfId="194" priority="20" stopIfTrue="1">
      <formula>#REF!=TRUE</formula>
    </cfRule>
  </conditionalFormatting>
  <conditionalFormatting sqref="N22:Z29">
    <cfRule type="expression" dxfId="193" priority="19" stopIfTrue="1">
      <formula>#REF!=TRUE</formula>
    </cfRule>
  </conditionalFormatting>
  <conditionalFormatting sqref="N30:Z37">
    <cfRule type="expression" dxfId="192" priority="18" stopIfTrue="1">
      <formula>#REF!=TRUE</formula>
    </cfRule>
  </conditionalFormatting>
  <conditionalFormatting sqref="N38:Z45">
    <cfRule type="expression" dxfId="191" priority="17" stopIfTrue="1">
      <formula>#REF!=TRUE</formula>
    </cfRule>
  </conditionalFormatting>
  <conditionalFormatting sqref="N46:Z53">
    <cfRule type="expression" dxfId="190" priority="16" stopIfTrue="1">
      <formula>#REF!=TRUE</formula>
    </cfRule>
  </conditionalFormatting>
  <conditionalFormatting sqref="N74:Z81">
    <cfRule type="expression" dxfId="189" priority="15" stopIfTrue="1">
      <formula>#REF!=TRUE</formula>
    </cfRule>
  </conditionalFormatting>
  <conditionalFormatting sqref="N82:Z89">
    <cfRule type="expression" dxfId="188" priority="14" stopIfTrue="1">
      <formula>#REF!=TRUE</formula>
    </cfRule>
  </conditionalFormatting>
  <conditionalFormatting sqref="N90:Z97">
    <cfRule type="expression" dxfId="187" priority="13" stopIfTrue="1">
      <formula>#REF!=TRUE</formula>
    </cfRule>
  </conditionalFormatting>
  <conditionalFormatting sqref="N98:Z105">
    <cfRule type="expression" dxfId="186" priority="12" stopIfTrue="1">
      <formula>#REF!=TRUE</formula>
    </cfRule>
  </conditionalFormatting>
  <conditionalFormatting sqref="N106:Z113">
    <cfRule type="expression" dxfId="185" priority="11" stopIfTrue="1">
      <formula>#REF!=TRUE</formula>
    </cfRule>
  </conditionalFormatting>
  <conditionalFormatting sqref="N134:Z141">
    <cfRule type="expression" dxfId="184" priority="10" stopIfTrue="1">
      <formula>#REF!=TRUE</formula>
    </cfRule>
  </conditionalFormatting>
  <conditionalFormatting sqref="N142:Z149">
    <cfRule type="expression" dxfId="183" priority="9" stopIfTrue="1">
      <formula>#REF!=TRUE</formula>
    </cfRule>
  </conditionalFormatting>
  <conditionalFormatting sqref="N150:Z157">
    <cfRule type="expression" dxfId="182" priority="8" stopIfTrue="1">
      <formula>#REF!=TRUE</formula>
    </cfRule>
  </conditionalFormatting>
  <conditionalFormatting sqref="N158:Z165">
    <cfRule type="expression" dxfId="181" priority="7" stopIfTrue="1">
      <formula>#REF!=TRUE</formula>
    </cfRule>
  </conditionalFormatting>
  <conditionalFormatting sqref="N166:Z173">
    <cfRule type="expression" dxfId="180" priority="6" stopIfTrue="1">
      <formula>#REF!=TRUE</formula>
    </cfRule>
  </conditionalFormatting>
  <conditionalFormatting sqref="N194:Z201">
    <cfRule type="expression" dxfId="179" priority="5" stopIfTrue="1">
      <formula>#REF!=TRUE</formula>
    </cfRule>
  </conditionalFormatting>
  <conditionalFormatting sqref="N202:Z209">
    <cfRule type="expression" dxfId="178" priority="4" stopIfTrue="1">
      <formula>#REF!=TRUE</formula>
    </cfRule>
  </conditionalFormatting>
  <conditionalFormatting sqref="N210:Z217">
    <cfRule type="expression" dxfId="177" priority="3" stopIfTrue="1">
      <formula>#REF!=TRUE</formula>
    </cfRule>
  </conditionalFormatting>
  <conditionalFormatting sqref="N218:Z225">
    <cfRule type="expression" dxfId="176" priority="2" stopIfTrue="1">
      <formula>#REF!=TRUE</formula>
    </cfRule>
  </conditionalFormatting>
  <conditionalFormatting sqref="N226:Z233">
    <cfRule type="expression" dxfId="175" priority="1" stopIfTrue="1">
      <formula>#REF!=TRUE</formula>
    </cfRule>
  </conditionalFormatting>
  <dataValidations count="2">
    <dataValidation imeMode="on" allowBlank="1" showInputMessage="1" showErrorMessage="1" sqref="AA90 AA30 AA106 AA82 AA150 AA74 AA166 AA98 AA46 AA22 AA142 AA134 AA158 AA14 AA38 AA210 AA226 AA202 AA194 AA218 G14:M53 G74:M113 G134:M173 G194:M233" xr:uid="{00000000-0002-0000-0500-000000000000}"/>
    <dataValidation imeMode="on" allowBlank="1" showErrorMessage="1" sqref="N134:Z173 N14:Z53 N74:Z113 N194:Z233" xr:uid="{00000000-0002-0000-0500-000001000000}"/>
  </dataValidations>
  <pageMargins left="0.70866141732283472" right="0.70866141732283472" top="0.74803149606299213" bottom="0.74803149606299213" header="0.31496062992125984" footer="0.31496062992125984"/>
  <pageSetup paperSize="9" fitToHeight="0" orientation="portrait" r:id="rId1"/>
  <rowBreaks count="3" manualBreakCount="3">
    <brk id="63" min="4" max="40" man="1"/>
    <brk id="123" min="4" max="40" man="1"/>
    <brk id="183" min="4" max="40"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99"/>
    <pageSetUpPr fitToPage="1"/>
  </sheetPr>
  <dimension ref="A4:AI54"/>
  <sheetViews>
    <sheetView showGridLines="0" view="pageBreakPreview" zoomScaleNormal="70" zoomScaleSheetLayoutView="100" workbookViewId="0"/>
  </sheetViews>
  <sheetFormatPr defaultRowHeight="13.5" outlineLevelCol="1"/>
  <cols>
    <col min="1" max="3" width="3.875" style="409" customWidth="1" outlineLevel="1"/>
    <col min="4" max="4" width="2.5" style="409" customWidth="1"/>
    <col min="5" max="5" width="1.625" style="409" customWidth="1"/>
    <col min="6" max="6" width="3.5" style="409" customWidth="1"/>
    <col min="7" max="7" width="3.75" style="409" bestFit="1" customWidth="1"/>
    <col min="8" max="27" width="3.75" style="409" customWidth="1"/>
    <col min="28" max="28" width="5.5" style="410" customWidth="1"/>
    <col min="29" max="29" width="9" style="409"/>
    <col min="30" max="32" width="9" style="409" customWidth="1" outlineLevel="1"/>
    <col min="33" max="16384" width="9" style="409"/>
  </cols>
  <sheetData>
    <row r="4" spans="3:35">
      <c r="C4" s="395" t="s">
        <v>667</v>
      </c>
    </row>
    <row r="5" spans="3:35" ht="21">
      <c r="C5" s="395" t="s">
        <v>643</v>
      </c>
      <c r="D5" s="1554" t="str">
        <f>IF(C6="－","対象外","対象")</f>
        <v>対象</v>
      </c>
      <c r="E5" s="1554"/>
      <c r="F5" s="1554"/>
      <c r="G5" s="1554"/>
      <c r="H5" s="1554"/>
      <c r="I5" s="1554"/>
      <c r="J5" s="1554"/>
      <c r="K5" s="1554"/>
      <c r="L5" s="1554"/>
      <c r="M5" s="1554"/>
      <c r="N5" s="1554"/>
      <c r="O5" s="1554"/>
      <c r="P5" s="1554"/>
      <c r="Q5" s="1554"/>
      <c r="R5" s="1554"/>
      <c r="S5" s="1554"/>
      <c r="T5" s="1554"/>
      <c r="U5" s="1554"/>
      <c r="V5" s="1554"/>
      <c r="W5" s="1554"/>
      <c r="X5" s="1554"/>
      <c r="Y5" s="1554"/>
      <c r="Z5" s="1554"/>
      <c r="AA5" s="1554"/>
      <c r="AB5" s="1554"/>
      <c r="AC5" s="411"/>
      <c r="AD5" s="411"/>
      <c r="AE5" s="411"/>
      <c r="AF5" s="411"/>
      <c r="AG5" s="411"/>
      <c r="AH5" s="411"/>
      <c r="AI5" s="411"/>
    </row>
    <row r="6" spans="3:35" ht="21">
      <c r="C6" s="412" t="str">
        <f>IF(①入力票!C15="標準型","○","－")</f>
        <v>○</v>
      </c>
      <c r="D6" s="413" t="s">
        <v>685</v>
      </c>
      <c r="F6" s="414"/>
      <c r="G6" s="414"/>
      <c r="H6" s="414"/>
      <c r="I6" s="414"/>
      <c r="J6" s="414"/>
      <c r="K6" s="414"/>
      <c r="L6" s="414"/>
      <c r="M6" s="414"/>
      <c r="N6" s="414"/>
      <c r="O6" s="414"/>
      <c r="P6" s="414"/>
      <c r="Q6" s="414"/>
      <c r="R6" s="414"/>
      <c r="S6" s="414"/>
      <c r="T6" s="414"/>
      <c r="U6" s="414"/>
      <c r="V6" s="414"/>
      <c r="W6" s="414"/>
      <c r="X6" s="414"/>
      <c r="Y6" s="414"/>
      <c r="Z6" s="414"/>
      <c r="AA6" s="414"/>
      <c r="AB6" s="415" t="s">
        <v>686</v>
      </c>
    </row>
    <row r="7" spans="3:35" ht="21">
      <c r="C7" s="409" t="str">
        <f>+$C$6</f>
        <v>○</v>
      </c>
      <c r="D7" s="416"/>
      <c r="F7" s="414"/>
      <c r="G7" s="414"/>
      <c r="H7" s="414"/>
      <c r="I7" s="414"/>
      <c r="J7" s="414"/>
      <c r="K7" s="414"/>
      <c r="L7" s="414"/>
      <c r="M7" s="414"/>
      <c r="N7" s="414"/>
      <c r="O7" s="414"/>
      <c r="P7" s="414"/>
      <c r="Q7" s="414"/>
      <c r="R7" s="414"/>
      <c r="S7" s="414"/>
      <c r="T7" s="414"/>
      <c r="U7" s="414"/>
      <c r="V7" s="414"/>
      <c r="W7" s="414"/>
      <c r="X7" s="414"/>
      <c r="Y7" s="414"/>
      <c r="Z7" s="414"/>
      <c r="AA7" s="414"/>
    </row>
    <row r="8" spans="3:35" s="418" customFormat="1" ht="23.25" customHeight="1">
      <c r="C8" s="409" t="str">
        <f t="shared" ref="C8:C54" si="0">+$C$6</f>
        <v>○</v>
      </c>
      <c r="D8" s="417"/>
      <c r="O8" s="1578" t="s">
        <v>687</v>
      </c>
      <c r="P8" s="1579"/>
      <c r="Q8" s="1580"/>
      <c r="R8" s="1581" t="str">
        <f>①入力票!C6</f>
        <v>別府系送水管布設工事（その１）</v>
      </c>
      <c r="S8" s="1582"/>
      <c r="T8" s="1582"/>
      <c r="U8" s="1582"/>
      <c r="V8" s="1582"/>
      <c r="W8" s="1582"/>
      <c r="X8" s="1582"/>
      <c r="Y8" s="1582"/>
      <c r="Z8" s="1582"/>
      <c r="AA8" s="1582"/>
      <c r="AB8" s="1583"/>
    </row>
    <row r="9" spans="3:35" s="418" customFormat="1" ht="10.5" customHeight="1">
      <c r="C9" s="409" t="str">
        <f t="shared" si="0"/>
        <v>○</v>
      </c>
      <c r="D9" s="417"/>
      <c r="O9" s="419"/>
      <c r="P9" s="419"/>
      <c r="Q9" s="419"/>
      <c r="R9" s="420"/>
      <c r="S9" s="420"/>
      <c r="T9" s="420"/>
      <c r="U9" s="420"/>
      <c r="V9" s="420"/>
      <c r="W9" s="420"/>
      <c r="X9" s="420"/>
      <c r="Y9" s="420"/>
      <c r="Z9" s="420"/>
      <c r="AA9" s="420"/>
      <c r="AB9" s="420"/>
    </row>
    <row r="10" spans="3:35" ht="14.25" thickBot="1">
      <c r="C10" s="409" t="str">
        <f t="shared" si="0"/>
        <v>○</v>
      </c>
      <c r="E10" s="409" t="s">
        <v>688</v>
      </c>
    </row>
    <row r="11" spans="3:35" ht="21" customHeight="1">
      <c r="C11" s="409" t="str">
        <f t="shared" si="0"/>
        <v>○</v>
      </c>
      <c r="D11" s="421"/>
      <c r="E11" s="422" t="s">
        <v>55</v>
      </c>
      <c r="F11" s="423"/>
      <c r="G11" s="423"/>
      <c r="H11" s="423"/>
      <c r="I11" s="423" t="s">
        <v>710</v>
      </c>
      <c r="J11" s="1584" t="str">
        <f>CONCATENATE("「",①入力票!E61,"」における",①入力票!E62,"について")</f>
        <v>「発進立坑築造時の資機材搬出入」における「安全管理（労働災害の防止）」について</v>
      </c>
      <c r="K11" s="1584"/>
      <c r="L11" s="1584"/>
      <c r="M11" s="1584"/>
      <c r="N11" s="1584"/>
      <c r="O11" s="1584"/>
      <c r="P11" s="1584"/>
      <c r="Q11" s="1584"/>
      <c r="R11" s="1584"/>
      <c r="S11" s="1584"/>
      <c r="T11" s="1584"/>
      <c r="U11" s="1584"/>
      <c r="V11" s="1584"/>
      <c r="W11" s="1584"/>
      <c r="X11" s="1584"/>
      <c r="Y11" s="1584"/>
      <c r="Z11" s="1584"/>
      <c r="AA11" s="1584"/>
      <c r="AB11" s="1585"/>
    </row>
    <row r="12" spans="3:35" ht="9" customHeight="1">
      <c r="C12" s="409" t="str">
        <f t="shared" si="0"/>
        <v>○</v>
      </c>
      <c r="D12" s="421"/>
      <c r="E12" s="424"/>
      <c r="F12" s="421"/>
      <c r="G12" s="421"/>
      <c r="H12" s="421"/>
      <c r="I12" s="421"/>
      <c r="J12" s="421"/>
      <c r="K12" s="421"/>
      <c r="L12" s="421"/>
      <c r="M12" s="421"/>
      <c r="N12" s="421"/>
      <c r="O12" s="421"/>
      <c r="P12" s="421"/>
      <c r="Q12" s="421"/>
      <c r="R12" s="421"/>
      <c r="S12" s="421"/>
      <c r="T12" s="421"/>
      <c r="U12" s="421"/>
      <c r="V12" s="421"/>
      <c r="W12" s="421"/>
      <c r="X12" s="421"/>
      <c r="Y12" s="421"/>
      <c r="Z12" s="421"/>
      <c r="AA12" s="421"/>
      <c r="AB12" s="425"/>
    </row>
    <row r="13" spans="3:35" ht="21" customHeight="1">
      <c r="C13" s="409" t="str">
        <f t="shared" si="0"/>
        <v>○</v>
      </c>
      <c r="D13" s="421"/>
      <c r="E13" s="424"/>
      <c r="F13" s="1586" t="s">
        <v>689</v>
      </c>
      <c r="G13" s="1587"/>
      <c r="H13" s="1587"/>
      <c r="I13" s="1588"/>
      <c r="J13" s="1576"/>
      <c r="K13" s="1576"/>
      <c r="L13" s="1576"/>
      <c r="M13" s="1576"/>
      <c r="N13" s="1576"/>
      <c r="O13" s="1576"/>
      <c r="P13" s="1576"/>
      <c r="Q13" s="1576"/>
      <c r="R13" s="1576"/>
      <c r="S13" s="1576"/>
      <c r="T13" s="1576"/>
      <c r="U13" s="426" t="s">
        <v>735</v>
      </c>
      <c r="V13" s="408"/>
      <c r="W13" s="408"/>
      <c r="X13" s="408"/>
      <c r="Y13" s="408"/>
      <c r="Z13" s="408"/>
      <c r="AA13" s="408"/>
      <c r="AB13" s="425"/>
    </row>
    <row r="14" spans="3:35" ht="9" customHeight="1">
      <c r="C14" s="409" t="str">
        <f t="shared" si="0"/>
        <v>○</v>
      </c>
      <c r="D14" s="421"/>
      <c r="E14" s="424"/>
      <c r="F14" s="427"/>
      <c r="G14" s="421"/>
      <c r="H14" s="421"/>
      <c r="I14" s="421"/>
      <c r="J14" s="421"/>
      <c r="K14" s="421"/>
      <c r="L14" s="421"/>
      <c r="M14" s="421"/>
      <c r="N14" s="421"/>
      <c r="O14" s="421"/>
      <c r="P14" s="421"/>
      <c r="Q14" s="421"/>
      <c r="R14" s="421"/>
      <c r="S14" s="421"/>
      <c r="T14" s="421"/>
      <c r="U14" s="421"/>
      <c r="V14" s="421"/>
      <c r="W14" s="421"/>
      <c r="X14" s="421"/>
      <c r="Y14" s="421"/>
      <c r="Z14" s="421"/>
      <c r="AA14" s="421"/>
      <c r="AB14" s="425"/>
    </row>
    <row r="15" spans="3:35" s="432" customFormat="1" ht="17.25" customHeight="1">
      <c r="C15" s="409" t="str">
        <f t="shared" si="0"/>
        <v>○</v>
      </c>
      <c r="D15" s="428"/>
      <c r="E15" s="429"/>
      <c r="F15" s="430" t="s">
        <v>690</v>
      </c>
      <c r="G15" s="1577" t="str">
        <f>CONCATENATE("「",①入力票!E61,"」における",IF(①入力票!E62="「品質管理（工事目的物の品質確保）」",AD16,IF(①入力票!E62="「安全管理（労働災害の防止）」",AD17,IF(①入力票!E62="「安全管理（公衆災害の防止）」",AD18,""))))</f>
        <v>「発進立坑築造時の資機材搬出入」における「安全管理」について「労働災害の防止」の観点から</v>
      </c>
      <c r="H15" s="1577"/>
      <c r="I15" s="1577"/>
      <c r="J15" s="1577"/>
      <c r="K15" s="1577"/>
      <c r="L15" s="1577"/>
      <c r="M15" s="1577"/>
      <c r="N15" s="1577"/>
      <c r="O15" s="1577"/>
      <c r="P15" s="1577"/>
      <c r="Q15" s="1577"/>
      <c r="R15" s="1577"/>
      <c r="S15" s="1577"/>
      <c r="T15" s="1577"/>
      <c r="U15" s="1577"/>
      <c r="V15" s="1577"/>
      <c r="W15" s="1577"/>
      <c r="X15" s="1577"/>
      <c r="Y15" s="1577"/>
      <c r="Z15" s="1577"/>
      <c r="AA15" s="1577"/>
      <c r="AB15" s="431"/>
      <c r="AD15" s="268" t="s">
        <v>464</v>
      </c>
    </row>
    <row r="16" spans="3:35" s="432" customFormat="1" ht="17.25" customHeight="1">
      <c r="C16" s="409" t="str">
        <f t="shared" si="0"/>
        <v>○</v>
      </c>
      <c r="D16" s="428"/>
      <c r="E16" s="433"/>
      <c r="F16" s="428"/>
      <c r="G16" s="428" t="s">
        <v>691</v>
      </c>
      <c r="H16" s="428"/>
      <c r="I16" s="428"/>
      <c r="J16" s="428"/>
      <c r="K16" s="428"/>
      <c r="L16" s="428"/>
      <c r="M16" s="428"/>
      <c r="N16" s="428"/>
      <c r="O16" s="428"/>
      <c r="P16" s="428"/>
      <c r="Q16" s="428"/>
      <c r="R16" s="428"/>
      <c r="S16" s="428"/>
      <c r="T16" s="428"/>
      <c r="U16" s="428"/>
      <c r="V16" s="428"/>
      <c r="W16" s="428"/>
      <c r="X16" s="428"/>
      <c r="Y16" s="428"/>
      <c r="Z16" s="428"/>
      <c r="AA16" s="428"/>
      <c r="AB16" s="431"/>
      <c r="AD16" s="268" t="s">
        <v>274</v>
      </c>
    </row>
    <row r="17" spans="3:30" ht="17.25" customHeight="1">
      <c r="C17" s="409" t="str">
        <f t="shared" si="0"/>
        <v>○</v>
      </c>
      <c r="E17" s="434"/>
      <c r="F17" s="421"/>
      <c r="G17" s="421" t="s">
        <v>692</v>
      </c>
      <c r="H17" s="421"/>
      <c r="I17" s="421"/>
      <c r="J17" s="421"/>
      <c r="K17" s="421"/>
      <c r="L17" s="421"/>
      <c r="M17" s="421"/>
      <c r="N17" s="421"/>
      <c r="O17" s="421"/>
      <c r="P17" s="421"/>
      <c r="Q17" s="421"/>
      <c r="R17" s="421"/>
      <c r="S17" s="421"/>
      <c r="T17" s="421"/>
      <c r="U17" s="421"/>
      <c r="V17" s="421"/>
      <c r="W17" s="421"/>
      <c r="X17" s="421"/>
      <c r="Y17" s="421"/>
      <c r="Z17" s="421"/>
      <c r="AA17" s="421"/>
      <c r="AB17" s="435" t="s">
        <v>693</v>
      </c>
      <c r="AD17" s="268" t="s">
        <v>275</v>
      </c>
    </row>
    <row r="18" spans="3:30" ht="88.5" customHeight="1">
      <c r="C18" s="409" t="str">
        <f t="shared" si="0"/>
        <v>○</v>
      </c>
      <c r="E18" s="434"/>
      <c r="F18" s="421"/>
      <c r="G18" s="1573"/>
      <c r="H18" s="1574"/>
      <c r="I18" s="1574"/>
      <c r="J18" s="1574"/>
      <c r="K18" s="1574"/>
      <c r="L18" s="1574"/>
      <c r="M18" s="1574"/>
      <c r="N18" s="1574"/>
      <c r="O18" s="1574"/>
      <c r="P18" s="1574"/>
      <c r="Q18" s="1574"/>
      <c r="R18" s="1574"/>
      <c r="S18" s="1574"/>
      <c r="T18" s="1574"/>
      <c r="U18" s="1574"/>
      <c r="V18" s="1574"/>
      <c r="W18" s="1574"/>
      <c r="X18" s="1574"/>
      <c r="Y18" s="1574"/>
      <c r="Z18" s="1574"/>
      <c r="AA18" s="1575"/>
      <c r="AB18" s="436">
        <f>LEN(G18)</f>
        <v>0</v>
      </c>
      <c r="AD18" s="268" t="s">
        <v>276</v>
      </c>
    </row>
    <row r="19" spans="3:30">
      <c r="C19" s="409" t="str">
        <f t="shared" si="0"/>
        <v>○</v>
      </c>
      <c r="E19" s="434"/>
      <c r="F19" s="421"/>
      <c r="G19" s="421"/>
      <c r="H19" s="421"/>
      <c r="I19" s="421"/>
      <c r="J19" s="421"/>
      <c r="K19" s="421"/>
      <c r="L19" s="421"/>
      <c r="M19" s="421"/>
      <c r="N19" s="421"/>
      <c r="O19" s="421"/>
      <c r="P19" s="421"/>
      <c r="Q19" s="421"/>
      <c r="R19" s="421"/>
      <c r="S19" s="421"/>
      <c r="T19" s="421"/>
      <c r="U19" s="421"/>
      <c r="V19" s="421"/>
      <c r="W19" s="421"/>
      <c r="X19" s="421"/>
      <c r="Y19" s="421"/>
      <c r="Z19" s="421"/>
      <c r="AA19" s="421"/>
      <c r="AB19" s="425"/>
    </row>
    <row r="20" spans="3:30" s="432" customFormat="1" ht="17.25" customHeight="1">
      <c r="C20" s="409" t="str">
        <f t="shared" si="0"/>
        <v>○</v>
      </c>
      <c r="E20" s="429"/>
      <c r="F20" s="430" t="s">
        <v>694</v>
      </c>
      <c r="G20" s="428" t="s">
        <v>695</v>
      </c>
      <c r="H20" s="428"/>
      <c r="I20" s="428"/>
      <c r="J20" s="428"/>
      <c r="K20" s="428"/>
      <c r="L20" s="428"/>
      <c r="M20" s="428"/>
      <c r="N20" s="428"/>
      <c r="O20" s="428"/>
      <c r="P20" s="428"/>
      <c r="Q20" s="428"/>
      <c r="R20" s="428"/>
      <c r="S20" s="428"/>
      <c r="T20" s="428"/>
      <c r="U20" s="428"/>
      <c r="V20" s="428"/>
      <c r="W20" s="428"/>
      <c r="X20" s="428"/>
      <c r="Y20" s="428"/>
      <c r="Z20" s="428"/>
      <c r="AA20" s="428"/>
      <c r="AB20" s="431"/>
    </row>
    <row r="21" spans="3:30" s="432" customFormat="1" ht="17.25" customHeight="1">
      <c r="C21" s="409" t="str">
        <f t="shared" si="0"/>
        <v>○</v>
      </c>
      <c r="E21" s="429"/>
      <c r="F21" s="430"/>
      <c r="G21" s="428" t="s">
        <v>696</v>
      </c>
      <c r="H21" s="428"/>
      <c r="I21" s="428"/>
      <c r="J21" s="428"/>
      <c r="K21" s="428"/>
      <c r="L21" s="428"/>
      <c r="M21" s="428"/>
      <c r="N21" s="428"/>
      <c r="O21" s="428"/>
      <c r="P21" s="428"/>
      <c r="Q21" s="428"/>
      <c r="R21" s="428"/>
      <c r="S21" s="428"/>
      <c r="T21" s="428"/>
      <c r="U21" s="428"/>
      <c r="V21" s="428"/>
      <c r="W21" s="428"/>
      <c r="X21" s="428"/>
      <c r="Y21" s="428"/>
      <c r="Z21" s="428"/>
      <c r="AA21" s="428"/>
      <c r="AB21" s="431"/>
    </row>
    <row r="22" spans="3:30" ht="17.25" customHeight="1">
      <c r="C22" s="409" t="str">
        <f t="shared" si="0"/>
        <v>○</v>
      </c>
      <c r="E22" s="434"/>
      <c r="F22" s="421"/>
      <c r="G22" s="421" t="s">
        <v>692</v>
      </c>
      <c r="H22" s="421"/>
      <c r="I22" s="421"/>
      <c r="J22" s="421"/>
      <c r="K22" s="421"/>
      <c r="L22" s="421"/>
      <c r="M22" s="421"/>
      <c r="N22" s="421"/>
      <c r="O22" s="421"/>
      <c r="P22" s="421"/>
      <c r="Q22" s="421"/>
      <c r="R22" s="421"/>
      <c r="S22" s="421"/>
      <c r="T22" s="421"/>
      <c r="U22" s="421"/>
      <c r="V22" s="421"/>
      <c r="W22" s="421"/>
      <c r="X22" s="421"/>
      <c r="Y22" s="421"/>
      <c r="Z22" s="421"/>
      <c r="AA22" s="421"/>
      <c r="AB22" s="435" t="s">
        <v>693</v>
      </c>
    </row>
    <row r="23" spans="3:30" ht="88.5" customHeight="1">
      <c r="C23" s="409" t="str">
        <f t="shared" si="0"/>
        <v>○</v>
      </c>
      <c r="E23" s="434"/>
      <c r="F23" s="421"/>
      <c r="G23" s="1573" t="s">
        <v>1114</v>
      </c>
      <c r="H23" s="1574"/>
      <c r="I23" s="1574"/>
      <c r="J23" s="1574"/>
      <c r="K23" s="1574"/>
      <c r="L23" s="1574"/>
      <c r="M23" s="1574"/>
      <c r="N23" s="1574"/>
      <c r="O23" s="1574"/>
      <c r="P23" s="1574"/>
      <c r="Q23" s="1574"/>
      <c r="R23" s="1574"/>
      <c r="S23" s="1574"/>
      <c r="T23" s="1574"/>
      <c r="U23" s="1574"/>
      <c r="V23" s="1574"/>
      <c r="W23" s="1574"/>
      <c r="X23" s="1574"/>
      <c r="Y23" s="1574"/>
      <c r="Z23" s="1574"/>
      <c r="AA23" s="1575"/>
      <c r="AB23" s="436">
        <f>LEN(G23)</f>
        <v>68</v>
      </c>
    </row>
    <row r="24" spans="3:30">
      <c r="C24" s="409" t="str">
        <f t="shared" si="0"/>
        <v>○</v>
      </c>
      <c r="E24" s="437"/>
      <c r="F24" s="438"/>
      <c r="G24" s="438"/>
      <c r="H24" s="438"/>
      <c r="I24" s="438"/>
      <c r="J24" s="421"/>
      <c r="K24" s="421"/>
      <c r="L24" s="421"/>
      <c r="M24" s="421"/>
      <c r="N24" s="421"/>
      <c r="O24" s="421"/>
      <c r="P24" s="421"/>
      <c r="Q24" s="421"/>
      <c r="R24" s="421"/>
      <c r="S24" s="421"/>
      <c r="T24" s="421"/>
      <c r="U24" s="421"/>
      <c r="V24" s="421"/>
      <c r="W24" s="421"/>
      <c r="X24" s="421"/>
      <c r="Y24" s="421"/>
      <c r="Z24" s="421"/>
      <c r="AA24" s="421"/>
      <c r="AB24" s="425"/>
    </row>
    <row r="25" spans="3:30" ht="21" customHeight="1">
      <c r="C25" s="409" t="str">
        <f t="shared" si="0"/>
        <v>○</v>
      </c>
      <c r="D25" s="421"/>
      <c r="E25" s="439" t="s">
        <v>55</v>
      </c>
      <c r="F25" s="440"/>
      <c r="G25" s="440"/>
      <c r="H25" s="440"/>
      <c r="I25" s="440" t="s">
        <v>711</v>
      </c>
      <c r="J25" s="1589" t="str">
        <f>CONCATENATE("「",①入力票!E63,"」における",①入力票!E64,"について")</f>
        <v>「車上プラント設備」における「環境への配慮（騒音または振動などへの配慮）」について</v>
      </c>
      <c r="K25" s="1589"/>
      <c r="L25" s="1589"/>
      <c r="M25" s="1589"/>
      <c r="N25" s="1589"/>
      <c r="O25" s="1589"/>
      <c r="P25" s="1589"/>
      <c r="Q25" s="1589"/>
      <c r="R25" s="1589"/>
      <c r="S25" s="1589"/>
      <c r="T25" s="1589"/>
      <c r="U25" s="1589"/>
      <c r="V25" s="1589"/>
      <c r="W25" s="1589"/>
      <c r="X25" s="1589"/>
      <c r="Y25" s="1589"/>
      <c r="Z25" s="1589"/>
      <c r="AA25" s="1589"/>
      <c r="AB25" s="1590"/>
    </row>
    <row r="26" spans="3:30" ht="9" customHeight="1">
      <c r="C26" s="409" t="str">
        <f t="shared" si="0"/>
        <v>○</v>
      </c>
      <c r="D26" s="421"/>
      <c r="E26" s="424"/>
      <c r="F26" s="421"/>
      <c r="G26" s="421"/>
      <c r="H26" s="421"/>
      <c r="I26" s="421"/>
      <c r="J26" s="421"/>
      <c r="K26" s="421"/>
      <c r="L26" s="421"/>
      <c r="M26" s="421"/>
      <c r="N26" s="421"/>
      <c r="O26" s="421"/>
      <c r="P26" s="421"/>
      <c r="Q26" s="421"/>
      <c r="R26" s="421"/>
      <c r="S26" s="421"/>
      <c r="T26" s="421"/>
      <c r="U26" s="421"/>
      <c r="V26" s="421"/>
      <c r="W26" s="421"/>
      <c r="X26" s="421"/>
      <c r="Y26" s="421"/>
      <c r="Z26" s="421"/>
      <c r="AA26" s="421"/>
      <c r="AB26" s="425"/>
    </row>
    <row r="27" spans="3:30" ht="21" customHeight="1">
      <c r="C27" s="409" t="str">
        <f t="shared" si="0"/>
        <v>○</v>
      </c>
      <c r="D27" s="421"/>
      <c r="E27" s="424"/>
      <c r="F27" s="1586" t="s">
        <v>689</v>
      </c>
      <c r="G27" s="1587"/>
      <c r="H27" s="1587"/>
      <c r="I27" s="1588"/>
      <c r="J27" s="1576"/>
      <c r="K27" s="1576"/>
      <c r="L27" s="1576"/>
      <c r="M27" s="1576"/>
      <c r="N27" s="1576"/>
      <c r="O27" s="1576"/>
      <c r="P27" s="1576"/>
      <c r="Q27" s="1576"/>
      <c r="R27" s="1576"/>
      <c r="S27" s="1576"/>
      <c r="T27" s="1576"/>
      <c r="U27" s="426" t="s">
        <v>735</v>
      </c>
      <c r="V27" s="408"/>
      <c r="W27" s="408"/>
      <c r="X27" s="408"/>
      <c r="Y27" s="408"/>
      <c r="Z27" s="408"/>
      <c r="AA27" s="408"/>
      <c r="AB27" s="425"/>
    </row>
    <row r="28" spans="3:30" ht="9" customHeight="1">
      <c r="C28" s="409" t="str">
        <f t="shared" si="0"/>
        <v>○</v>
      </c>
      <c r="D28" s="421"/>
      <c r="E28" s="424"/>
      <c r="F28" s="427"/>
      <c r="G28" s="421"/>
      <c r="H28" s="421"/>
      <c r="I28" s="421"/>
      <c r="J28" s="421"/>
      <c r="K28" s="421"/>
      <c r="L28" s="421"/>
      <c r="M28" s="421"/>
      <c r="N28" s="421"/>
      <c r="O28" s="421"/>
      <c r="P28" s="421"/>
      <c r="Q28" s="421"/>
      <c r="R28" s="421"/>
      <c r="S28" s="421"/>
      <c r="T28" s="421"/>
      <c r="U28" s="421"/>
      <c r="V28" s="421"/>
      <c r="W28" s="421"/>
      <c r="X28" s="421"/>
      <c r="Y28" s="421"/>
      <c r="Z28" s="421"/>
      <c r="AA28" s="421"/>
      <c r="AB28" s="425"/>
    </row>
    <row r="29" spans="3:30" s="432" customFormat="1" ht="17.25" customHeight="1">
      <c r="C29" s="409" t="str">
        <f t="shared" si="0"/>
        <v>○</v>
      </c>
      <c r="D29" s="428"/>
      <c r="E29" s="429"/>
      <c r="F29" s="430" t="s">
        <v>690</v>
      </c>
      <c r="G29" s="1577" t="str">
        <f>CONCATENATE("「",①入力票!E63,"」における",IF(①入力票!E64="「品質管理（工事目的物の品質確保）」",AD30,IF(①入力票!E64="「安全管理（労働災害の防止）」",AD31,IF(①入力票!E64="「安全管理（公衆災害の防止）」",AD32,IF(①入力票!E64="「環境への配慮（騒音または振動などへの配慮）」",AD33,"")))))</f>
        <v>「車上プラント設備」における「環境への配慮」について「騒音または振動などへの配慮」の観点から</v>
      </c>
      <c r="H29" s="1577"/>
      <c r="I29" s="1577"/>
      <c r="J29" s="1577"/>
      <c r="K29" s="1577"/>
      <c r="L29" s="1577"/>
      <c r="M29" s="1577"/>
      <c r="N29" s="1577"/>
      <c r="O29" s="1577"/>
      <c r="P29" s="1577"/>
      <c r="Q29" s="1577"/>
      <c r="R29" s="1577"/>
      <c r="S29" s="1577"/>
      <c r="T29" s="1577"/>
      <c r="U29" s="1577"/>
      <c r="V29" s="1577"/>
      <c r="W29" s="1577"/>
      <c r="X29" s="1577"/>
      <c r="Y29" s="1577"/>
      <c r="Z29" s="1577"/>
      <c r="AA29" s="1577"/>
      <c r="AB29" s="431"/>
      <c r="AD29" s="268" t="s">
        <v>464</v>
      </c>
    </row>
    <row r="30" spans="3:30" s="432" customFormat="1" ht="17.25" customHeight="1">
      <c r="C30" s="409" t="str">
        <f t="shared" si="0"/>
        <v>○</v>
      </c>
      <c r="D30" s="428"/>
      <c r="E30" s="433"/>
      <c r="F30" s="428"/>
      <c r="G30" s="428" t="s">
        <v>691</v>
      </c>
      <c r="H30" s="428"/>
      <c r="I30" s="428"/>
      <c r="J30" s="428"/>
      <c r="K30" s="428"/>
      <c r="L30" s="428"/>
      <c r="M30" s="428"/>
      <c r="N30" s="428"/>
      <c r="O30" s="428"/>
      <c r="P30" s="428"/>
      <c r="Q30" s="428"/>
      <c r="R30" s="428"/>
      <c r="S30" s="428"/>
      <c r="T30" s="428"/>
      <c r="U30" s="428"/>
      <c r="V30" s="428"/>
      <c r="W30" s="428"/>
      <c r="X30" s="428"/>
      <c r="Y30" s="428"/>
      <c r="Z30" s="428"/>
      <c r="AA30" s="428"/>
      <c r="AB30" s="431"/>
      <c r="AD30" s="268" t="s">
        <v>274</v>
      </c>
    </row>
    <row r="31" spans="3:30" ht="17.25" customHeight="1">
      <c r="C31" s="409" t="str">
        <f t="shared" si="0"/>
        <v>○</v>
      </c>
      <c r="E31" s="434"/>
      <c r="F31" s="421"/>
      <c r="G31" s="421" t="s">
        <v>692</v>
      </c>
      <c r="H31" s="421"/>
      <c r="I31" s="421"/>
      <c r="J31" s="421"/>
      <c r="K31" s="421"/>
      <c r="L31" s="421"/>
      <c r="M31" s="421"/>
      <c r="N31" s="421"/>
      <c r="O31" s="421"/>
      <c r="P31" s="421"/>
      <c r="Q31" s="421"/>
      <c r="R31" s="421"/>
      <c r="S31" s="421"/>
      <c r="T31" s="421"/>
      <c r="U31" s="421"/>
      <c r="V31" s="421"/>
      <c r="W31" s="421"/>
      <c r="X31" s="421"/>
      <c r="Y31" s="421"/>
      <c r="Z31" s="421"/>
      <c r="AA31" s="421"/>
      <c r="AB31" s="435" t="s">
        <v>693</v>
      </c>
      <c r="AD31" s="268" t="s">
        <v>275</v>
      </c>
    </row>
    <row r="32" spans="3:30" ht="88.5" customHeight="1">
      <c r="C32" s="409" t="str">
        <f t="shared" si="0"/>
        <v>○</v>
      </c>
      <c r="E32" s="434"/>
      <c r="F32" s="421"/>
      <c r="G32" s="1573"/>
      <c r="H32" s="1574"/>
      <c r="I32" s="1574"/>
      <c r="J32" s="1574"/>
      <c r="K32" s="1574"/>
      <c r="L32" s="1574"/>
      <c r="M32" s="1574"/>
      <c r="N32" s="1574"/>
      <c r="O32" s="1574"/>
      <c r="P32" s="1574"/>
      <c r="Q32" s="1574"/>
      <c r="R32" s="1574"/>
      <c r="S32" s="1574"/>
      <c r="T32" s="1574"/>
      <c r="U32" s="1574"/>
      <c r="V32" s="1574"/>
      <c r="W32" s="1574"/>
      <c r="X32" s="1574"/>
      <c r="Y32" s="1574"/>
      <c r="Z32" s="1574"/>
      <c r="AA32" s="1575"/>
      <c r="AB32" s="436">
        <f>LEN(G32)</f>
        <v>0</v>
      </c>
      <c r="AD32" s="268" t="s">
        <v>276</v>
      </c>
    </row>
    <row r="33" spans="3:30">
      <c r="C33" s="409" t="str">
        <f t="shared" si="0"/>
        <v>○</v>
      </c>
      <c r="E33" s="434"/>
      <c r="F33" s="421"/>
      <c r="G33" s="421"/>
      <c r="H33" s="421"/>
      <c r="I33" s="421"/>
      <c r="J33" s="421"/>
      <c r="K33" s="421"/>
      <c r="L33" s="421"/>
      <c r="M33" s="421"/>
      <c r="N33" s="421"/>
      <c r="O33" s="421"/>
      <c r="P33" s="421"/>
      <c r="Q33" s="421"/>
      <c r="R33" s="421"/>
      <c r="S33" s="421"/>
      <c r="T33" s="421"/>
      <c r="U33" s="421"/>
      <c r="V33" s="421"/>
      <c r="W33" s="421"/>
      <c r="X33" s="421"/>
      <c r="Y33" s="421"/>
      <c r="Z33" s="421"/>
      <c r="AA33" s="421"/>
      <c r="AB33" s="425"/>
      <c r="AD33" s="409" t="s">
        <v>1354</v>
      </c>
    </row>
    <row r="34" spans="3:30" s="432" customFormat="1" ht="17.25" customHeight="1">
      <c r="C34" s="409" t="str">
        <f t="shared" si="0"/>
        <v>○</v>
      </c>
      <c r="E34" s="429"/>
      <c r="F34" s="430" t="s">
        <v>694</v>
      </c>
      <c r="G34" s="428" t="s">
        <v>695</v>
      </c>
      <c r="H34" s="428"/>
      <c r="I34" s="428"/>
      <c r="J34" s="428"/>
      <c r="K34" s="428"/>
      <c r="L34" s="428"/>
      <c r="M34" s="428"/>
      <c r="N34" s="428"/>
      <c r="O34" s="428"/>
      <c r="P34" s="428"/>
      <c r="Q34" s="428"/>
      <c r="R34" s="428"/>
      <c r="S34" s="428"/>
      <c r="T34" s="428"/>
      <c r="U34" s="428"/>
      <c r="V34" s="428"/>
      <c r="W34" s="428"/>
      <c r="X34" s="428"/>
      <c r="Y34" s="428"/>
      <c r="Z34" s="428"/>
      <c r="AA34" s="428"/>
      <c r="AB34" s="431"/>
    </row>
    <row r="35" spans="3:30" s="432" customFormat="1" ht="17.25" customHeight="1">
      <c r="C35" s="409" t="str">
        <f t="shared" si="0"/>
        <v>○</v>
      </c>
      <c r="E35" s="429"/>
      <c r="F35" s="430"/>
      <c r="G35" s="428" t="s">
        <v>696</v>
      </c>
      <c r="H35" s="428"/>
      <c r="I35" s="428"/>
      <c r="J35" s="428"/>
      <c r="K35" s="428"/>
      <c r="L35" s="428"/>
      <c r="M35" s="428"/>
      <c r="N35" s="428"/>
      <c r="O35" s="428"/>
      <c r="P35" s="428"/>
      <c r="Q35" s="428"/>
      <c r="R35" s="428"/>
      <c r="S35" s="428"/>
      <c r="T35" s="428"/>
      <c r="U35" s="428"/>
      <c r="V35" s="428"/>
      <c r="W35" s="428"/>
      <c r="X35" s="428"/>
      <c r="Y35" s="428"/>
      <c r="Z35" s="428"/>
      <c r="AA35" s="428"/>
      <c r="AB35" s="431"/>
    </row>
    <row r="36" spans="3:30" ht="17.25" customHeight="1">
      <c r="C36" s="409" t="str">
        <f t="shared" si="0"/>
        <v>○</v>
      </c>
      <c r="E36" s="434"/>
      <c r="F36" s="421"/>
      <c r="G36" s="421" t="s">
        <v>692</v>
      </c>
      <c r="H36" s="421"/>
      <c r="I36" s="421"/>
      <c r="J36" s="421"/>
      <c r="K36" s="421"/>
      <c r="L36" s="421"/>
      <c r="M36" s="421"/>
      <c r="N36" s="421"/>
      <c r="O36" s="421"/>
      <c r="P36" s="421"/>
      <c r="Q36" s="421"/>
      <c r="R36" s="421"/>
      <c r="S36" s="421"/>
      <c r="T36" s="421"/>
      <c r="U36" s="421"/>
      <c r="V36" s="421"/>
      <c r="W36" s="421"/>
      <c r="X36" s="421"/>
      <c r="Y36" s="421"/>
      <c r="Z36" s="421"/>
      <c r="AA36" s="421"/>
      <c r="AB36" s="435" t="s">
        <v>693</v>
      </c>
    </row>
    <row r="37" spans="3:30" ht="88.5" customHeight="1">
      <c r="C37" s="409" t="str">
        <f t="shared" si="0"/>
        <v>○</v>
      </c>
      <c r="E37" s="434"/>
      <c r="F37" s="421"/>
      <c r="G37" s="1573" t="s">
        <v>1114</v>
      </c>
      <c r="H37" s="1574"/>
      <c r="I37" s="1574"/>
      <c r="J37" s="1574"/>
      <c r="K37" s="1574"/>
      <c r="L37" s="1574"/>
      <c r="M37" s="1574"/>
      <c r="N37" s="1574"/>
      <c r="O37" s="1574"/>
      <c r="P37" s="1574"/>
      <c r="Q37" s="1574"/>
      <c r="R37" s="1574"/>
      <c r="S37" s="1574"/>
      <c r="T37" s="1574"/>
      <c r="U37" s="1574"/>
      <c r="V37" s="1574"/>
      <c r="W37" s="1574"/>
      <c r="X37" s="1574"/>
      <c r="Y37" s="1574"/>
      <c r="Z37" s="1574"/>
      <c r="AA37" s="1575"/>
      <c r="AB37" s="436">
        <f>LEN(G37)</f>
        <v>68</v>
      </c>
    </row>
    <row r="38" spans="3:30" ht="14.25" thickBot="1">
      <c r="C38" s="409" t="str">
        <f t="shared" si="0"/>
        <v>○</v>
      </c>
      <c r="E38" s="441"/>
      <c r="F38" s="442"/>
      <c r="G38" s="442"/>
      <c r="H38" s="442"/>
      <c r="I38" s="442"/>
      <c r="J38" s="442"/>
      <c r="K38" s="442"/>
      <c r="L38" s="442"/>
      <c r="M38" s="442"/>
      <c r="N38" s="442"/>
      <c r="O38" s="442"/>
      <c r="P38" s="442"/>
      <c r="Q38" s="442"/>
      <c r="R38" s="442"/>
      <c r="S38" s="442"/>
      <c r="T38" s="442"/>
      <c r="U38" s="442"/>
      <c r="V38" s="442"/>
      <c r="W38" s="442"/>
      <c r="X38" s="442"/>
      <c r="Y38" s="442"/>
      <c r="Z38" s="442"/>
      <c r="AA38" s="442"/>
      <c r="AB38" s="443"/>
    </row>
    <row r="39" spans="3:30" s="444" customFormat="1" ht="15.75" customHeight="1">
      <c r="C39" s="409" t="str">
        <f t="shared" si="0"/>
        <v>○</v>
      </c>
      <c r="AB39" s="445"/>
    </row>
    <row r="40" spans="3:30" s="444" customFormat="1" ht="15.75" customHeight="1">
      <c r="C40" s="409" t="str">
        <f t="shared" si="0"/>
        <v>○</v>
      </c>
      <c r="AB40" s="445"/>
    </row>
    <row r="41" spans="3:30" s="444" customFormat="1" ht="30.75" customHeight="1">
      <c r="C41" s="409" t="str">
        <f t="shared" si="0"/>
        <v>○</v>
      </c>
      <c r="E41" s="446" t="s">
        <v>697</v>
      </c>
      <c r="F41" s="447"/>
      <c r="G41" s="447"/>
      <c r="H41" s="447"/>
      <c r="I41" s="447"/>
      <c r="J41" s="447"/>
      <c r="K41" s="447"/>
      <c r="L41" s="447"/>
      <c r="M41" s="447"/>
      <c r="N41" s="447"/>
      <c r="O41" s="447"/>
      <c r="P41" s="447"/>
      <c r="Q41" s="447"/>
      <c r="R41" s="447"/>
      <c r="S41" s="447"/>
      <c r="T41" s="447"/>
      <c r="U41" s="447"/>
      <c r="V41" s="447"/>
      <c r="W41" s="447"/>
      <c r="X41" s="447"/>
      <c r="Y41" s="447"/>
      <c r="Z41" s="447"/>
      <c r="AA41" s="447"/>
      <c r="AB41" s="448"/>
    </row>
    <row r="42" spans="3:30" s="444" customFormat="1" ht="21" customHeight="1">
      <c r="C42" s="409" t="str">
        <f t="shared" si="0"/>
        <v>○</v>
      </c>
      <c r="F42" s="444" t="s">
        <v>698</v>
      </c>
      <c r="AB42" s="445"/>
    </row>
    <row r="43" spans="3:30" s="444" customFormat="1" ht="21" customHeight="1">
      <c r="C43" s="409" t="str">
        <f t="shared" si="0"/>
        <v>○</v>
      </c>
      <c r="F43" s="444" t="s">
        <v>699</v>
      </c>
      <c r="AB43" s="445"/>
    </row>
    <row r="44" spans="3:30" s="444" customFormat="1" ht="21" customHeight="1">
      <c r="C44" s="409" t="str">
        <f t="shared" si="0"/>
        <v>○</v>
      </c>
      <c r="F44" s="444" t="s">
        <v>700</v>
      </c>
      <c r="AB44" s="445"/>
    </row>
    <row r="45" spans="3:30" s="444" customFormat="1" ht="21" customHeight="1">
      <c r="C45" s="409" t="str">
        <f t="shared" si="0"/>
        <v>○</v>
      </c>
      <c r="F45" s="444" t="s">
        <v>701</v>
      </c>
      <c r="AB45" s="445"/>
    </row>
    <row r="46" spans="3:30" s="444" customFormat="1" ht="21" customHeight="1">
      <c r="C46" s="409" t="str">
        <f t="shared" si="0"/>
        <v>○</v>
      </c>
      <c r="F46" s="444" t="s">
        <v>702</v>
      </c>
      <c r="AB46" s="445"/>
    </row>
    <row r="47" spans="3:30" s="444" customFormat="1" ht="21" customHeight="1">
      <c r="C47" s="409" t="str">
        <f t="shared" si="0"/>
        <v>○</v>
      </c>
      <c r="F47" s="444" t="s">
        <v>703</v>
      </c>
      <c r="G47" s="444" t="s">
        <v>704</v>
      </c>
      <c r="AB47" s="445"/>
    </row>
    <row r="48" spans="3:30" s="444" customFormat="1" ht="21" customHeight="1">
      <c r="C48" s="409" t="str">
        <f t="shared" si="0"/>
        <v>○</v>
      </c>
      <c r="F48" s="444" t="s">
        <v>703</v>
      </c>
      <c r="G48" s="444" t="s">
        <v>705</v>
      </c>
      <c r="AB48" s="445"/>
    </row>
    <row r="49" spans="3:28" s="444" customFormat="1" ht="21" customHeight="1">
      <c r="C49" s="409" t="str">
        <f t="shared" si="0"/>
        <v>○</v>
      </c>
      <c r="F49" s="444" t="s">
        <v>706</v>
      </c>
      <c r="AB49" s="445"/>
    </row>
    <row r="50" spans="3:28" s="444" customFormat="1" ht="21" customHeight="1">
      <c r="C50" s="409" t="str">
        <f t="shared" si="0"/>
        <v>○</v>
      </c>
      <c r="F50" s="444" t="s">
        <v>703</v>
      </c>
      <c r="G50" s="444" t="s">
        <v>704</v>
      </c>
      <c r="AB50" s="445"/>
    </row>
    <row r="51" spans="3:28" s="444" customFormat="1" ht="21" customHeight="1">
      <c r="C51" s="409" t="str">
        <f t="shared" si="0"/>
        <v>○</v>
      </c>
      <c r="F51" s="444" t="s">
        <v>703</v>
      </c>
      <c r="G51" s="444" t="s">
        <v>707</v>
      </c>
      <c r="AB51" s="445"/>
    </row>
    <row r="52" spans="3:28" s="444" customFormat="1" ht="21" customHeight="1">
      <c r="C52" s="409" t="str">
        <f t="shared" si="0"/>
        <v>○</v>
      </c>
      <c r="F52" s="444" t="s">
        <v>703</v>
      </c>
      <c r="G52" s="444" t="s">
        <v>705</v>
      </c>
      <c r="AB52" s="445"/>
    </row>
    <row r="53" spans="3:28" s="444" customFormat="1" ht="21" customHeight="1">
      <c r="C53" s="409" t="str">
        <f t="shared" si="0"/>
        <v>○</v>
      </c>
      <c r="F53" s="444" t="s">
        <v>708</v>
      </c>
      <c r="AB53" s="445"/>
    </row>
    <row r="54" spans="3:28" s="444" customFormat="1" ht="18.75" customHeight="1">
      <c r="C54" s="409" t="str">
        <f t="shared" si="0"/>
        <v>○</v>
      </c>
      <c r="F54" s="444" t="s">
        <v>709</v>
      </c>
      <c r="AB54" s="445"/>
    </row>
  </sheetData>
  <sheetProtection algorithmName="SHA-512" hashValue="TZkeTGZOX3V6IgkQatfONPHo4lI16RhNHylLYYMch3exnuvzX25V5eVpM8cS4x8OtsRSJDsKkVu6R7NqWZzWgw==" saltValue="w720WHtvdofQb0N+8yw7UQ==" spinCount="100000" sheet="1" formatCells="0"/>
  <autoFilter ref="C4:C54" xr:uid="{00000000-0009-0000-0000-000006000000}"/>
  <mergeCells count="15">
    <mergeCell ref="G23:AA23"/>
    <mergeCell ref="J25:AB25"/>
    <mergeCell ref="F27:I27"/>
    <mergeCell ref="G32:AA32"/>
    <mergeCell ref="G37:AA37"/>
    <mergeCell ref="G29:AA29"/>
    <mergeCell ref="J27:T27"/>
    <mergeCell ref="G18:AA18"/>
    <mergeCell ref="J13:T13"/>
    <mergeCell ref="G15:AA15"/>
    <mergeCell ref="D5:AB5"/>
    <mergeCell ref="O8:Q8"/>
    <mergeCell ref="R8:AB8"/>
    <mergeCell ref="J11:AB11"/>
    <mergeCell ref="F13:I13"/>
  </mergeCells>
  <phoneticPr fontId="44"/>
  <conditionalFormatting sqref="F16:AB23 F15:G15 AB15">
    <cfRule type="expression" dxfId="174" priority="3" stopIfTrue="1">
      <formula>$J$13="提案しない（標準案での施工）"</formula>
    </cfRule>
  </conditionalFormatting>
  <conditionalFormatting sqref="F30:AB36 F29:G29 AB29 F37 AB37">
    <cfRule type="expression" dxfId="173" priority="2" stopIfTrue="1">
      <formula>$J$27="提案しない（標準案での施工）"</formula>
    </cfRule>
  </conditionalFormatting>
  <conditionalFormatting sqref="G37:AA37">
    <cfRule type="expression" dxfId="172" priority="1" stopIfTrue="1">
      <formula>$J$27="提案しない（標準案での施工）"</formula>
    </cfRule>
  </conditionalFormatting>
  <dataValidations count="2">
    <dataValidation type="textLength" imeMode="on" operator="lessThanOrEqual" allowBlank="1" showInputMessage="1" showErrorMessage="1" sqref="G18:AA18 G23:AA23 G32:AA32 G37:AA37" xr:uid="{00000000-0002-0000-0600-000000000000}">
      <formula1>200</formula1>
    </dataValidation>
    <dataValidation type="list" allowBlank="1" showInputMessage="1" showErrorMessage="1" prompt="選択してください。" sqref="J13 Y27:AA27 J27" xr:uid="{00000000-0002-0000-0600-000001000000}">
      <formula1>"提案する。,提案しない（標準案での施工）"</formula1>
    </dataValidation>
  </dataValidations>
  <pageMargins left="0.70866141732283472" right="0.70866141732283472" top="0.74803149606299213" bottom="0.74803149606299213" header="0.31496062992125984" footer="0.31496062992125984"/>
  <pageSetup paperSize="9" scale="96" fitToHeight="0" orientation="portrait" r:id="rId1"/>
  <rowBreaks count="1" manualBreakCount="1">
    <brk id="39" min="3" max="27"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3"/>
    <pageSetUpPr fitToPage="1"/>
  </sheetPr>
  <dimension ref="C2:AM63"/>
  <sheetViews>
    <sheetView showGridLines="0" view="pageBreakPreview" zoomScaleNormal="100" zoomScaleSheetLayoutView="100" workbookViewId="0"/>
  </sheetViews>
  <sheetFormatPr defaultColWidth="2.5" defaultRowHeight="12.75"/>
  <cols>
    <col min="1" max="1" width="2.5" style="396" customWidth="1"/>
    <col min="2" max="2" width="1.375" style="396" customWidth="1"/>
    <col min="3" max="3" width="3" style="396" customWidth="1"/>
    <col min="4" max="38" width="2.5" style="396" customWidth="1"/>
    <col min="39" max="39" width="1.125" style="396" customWidth="1"/>
    <col min="40" max="16384" width="2.5" style="396"/>
  </cols>
  <sheetData>
    <row r="2" spans="3:39" s="399" customFormat="1" ht="21">
      <c r="C2" s="400" t="s">
        <v>1129</v>
      </c>
      <c r="W2" s="401"/>
      <c r="X2" s="402" t="s">
        <v>469</v>
      </c>
      <c r="Y2" s="403"/>
      <c r="Z2" s="403"/>
      <c r="AA2" s="403"/>
      <c r="AB2" s="403"/>
      <c r="AC2" s="403"/>
      <c r="AD2" s="403"/>
      <c r="AE2" s="403"/>
      <c r="AF2" s="403"/>
      <c r="AG2" s="403"/>
      <c r="AH2" s="403"/>
      <c r="AI2" s="403"/>
      <c r="AJ2" s="403"/>
      <c r="AK2" s="403"/>
      <c r="AL2" s="404" t="s">
        <v>712</v>
      </c>
      <c r="AM2" s="401"/>
    </row>
    <row r="3" spans="3:39">
      <c r="C3" s="405"/>
      <c r="D3" s="405"/>
      <c r="E3" s="405"/>
      <c r="F3" s="405"/>
      <c r="G3" s="405"/>
      <c r="H3" s="405"/>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row>
    <row r="4" spans="3:39">
      <c r="C4" s="405"/>
      <c r="D4" s="405"/>
      <c r="E4" s="405"/>
      <c r="F4" s="405"/>
      <c r="G4" s="405"/>
      <c r="H4" s="405"/>
      <c r="I4" s="406"/>
      <c r="J4" s="406"/>
      <c r="K4" s="406"/>
      <c r="L4" s="406"/>
      <c r="M4" s="406"/>
      <c r="N4" s="406"/>
      <c r="O4" s="406"/>
      <c r="P4" s="406"/>
      <c r="Q4" s="406"/>
      <c r="R4" s="406"/>
      <c r="S4" s="406"/>
      <c r="T4" s="406"/>
      <c r="U4" s="406"/>
      <c r="V4" s="406"/>
      <c r="W4" s="406"/>
      <c r="X4" s="406"/>
      <c r="Y4" s="406"/>
      <c r="Z4" s="406"/>
      <c r="AA4" s="406"/>
      <c r="AB4" s="406"/>
      <c r="AC4" s="406"/>
      <c r="AD4" s="406"/>
      <c r="AE4" s="406"/>
      <c r="AF4" s="406"/>
      <c r="AG4" s="406"/>
      <c r="AH4" s="406"/>
      <c r="AI4" s="406"/>
      <c r="AJ4" s="406"/>
      <c r="AK4" s="406"/>
      <c r="AL4" s="406"/>
    </row>
    <row r="5" spans="3:39">
      <c r="C5" s="1597" t="s">
        <v>1128</v>
      </c>
      <c r="D5" s="1597"/>
      <c r="E5" s="1597"/>
      <c r="F5" s="1597"/>
      <c r="G5" s="1597"/>
      <c r="H5" s="1597"/>
      <c r="I5" s="1597"/>
      <c r="J5" s="1597"/>
      <c r="K5" s="1597"/>
      <c r="L5" s="1597"/>
      <c r="M5" s="1597"/>
      <c r="N5" s="1597"/>
      <c r="O5" s="1597"/>
      <c r="P5" s="1597"/>
      <c r="Q5" s="1597"/>
      <c r="R5" s="1597"/>
      <c r="S5" s="1597"/>
      <c r="T5" s="1597"/>
      <c r="U5" s="1597"/>
      <c r="V5" s="1597"/>
      <c r="W5" s="1597"/>
      <c r="X5" s="1597"/>
      <c r="Y5" s="1597"/>
      <c r="Z5" s="1597"/>
      <c r="AA5" s="1597"/>
      <c r="AB5" s="1597"/>
      <c r="AC5" s="1597"/>
      <c r="AD5" s="1597"/>
      <c r="AE5" s="1597"/>
      <c r="AF5" s="1597"/>
      <c r="AG5" s="1597"/>
      <c r="AH5" s="1597"/>
      <c r="AI5" s="1597"/>
      <c r="AJ5" s="1597"/>
      <c r="AK5" s="1597"/>
      <c r="AL5" s="1597"/>
    </row>
    <row r="6" spans="3:39">
      <c r="C6" s="1597"/>
      <c r="D6" s="1597"/>
      <c r="E6" s="1597"/>
      <c r="F6" s="1597"/>
      <c r="G6" s="1597"/>
      <c r="H6" s="1597"/>
      <c r="I6" s="1597"/>
      <c r="J6" s="1597"/>
      <c r="K6" s="1597"/>
      <c r="L6" s="1597"/>
      <c r="M6" s="1597"/>
      <c r="N6" s="1597"/>
      <c r="O6" s="1597"/>
      <c r="P6" s="1597"/>
      <c r="Q6" s="1597"/>
      <c r="R6" s="1597"/>
      <c r="S6" s="1597"/>
      <c r="T6" s="1597"/>
      <c r="U6" s="1597"/>
      <c r="V6" s="1597"/>
      <c r="W6" s="1597"/>
      <c r="X6" s="1597"/>
      <c r="Y6" s="1597"/>
      <c r="Z6" s="1597"/>
      <c r="AA6" s="1597"/>
      <c r="AB6" s="1597"/>
      <c r="AC6" s="1597"/>
      <c r="AD6" s="1597"/>
      <c r="AE6" s="1597"/>
      <c r="AF6" s="1597"/>
      <c r="AG6" s="1597"/>
      <c r="AH6" s="1597"/>
      <c r="AI6" s="1597"/>
      <c r="AJ6" s="1597"/>
      <c r="AK6" s="1597"/>
      <c r="AL6" s="1597"/>
    </row>
    <row r="7" spans="3:39">
      <c r="C7" s="405"/>
      <c r="D7" s="405"/>
      <c r="E7" s="405"/>
      <c r="F7" s="405"/>
      <c r="G7" s="405"/>
      <c r="H7" s="405"/>
      <c r="I7" s="406"/>
      <c r="J7" s="406"/>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row>
    <row r="8" spans="3:39">
      <c r="C8" s="405"/>
      <c r="D8" s="405"/>
      <c r="E8" s="405"/>
      <c r="F8" s="405"/>
      <c r="G8" s="405"/>
      <c r="H8" s="405"/>
      <c r="I8" s="406"/>
      <c r="J8" s="406"/>
      <c r="K8" s="406"/>
      <c r="L8" s="406"/>
      <c r="M8" s="406"/>
      <c r="N8" s="406"/>
      <c r="O8" s="406"/>
      <c r="P8" s="406"/>
      <c r="Q8" s="406"/>
      <c r="R8" s="406"/>
      <c r="S8" s="406"/>
      <c r="T8" s="406"/>
      <c r="U8" s="406"/>
      <c r="V8" s="406"/>
      <c r="W8" s="406"/>
      <c r="X8" s="406"/>
      <c r="Y8" s="406"/>
      <c r="Z8" s="406"/>
      <c r="AA8" s="406"/>
      <c r="AB8" s="406"/>
      <c r="AC8" s="406"/>
      <c r="AD8" s="406"/>
      <c r="AE8" s="406"/>
      <c r="AF8" s="406"/>
      <c r="AG8" s="406"/>
      <c r="AH8" s="406"/>
      <c r="AI8" s="406"/>
      <c r="AJ8" s="406"/>
      <c r="AK8" s="406"/>
      <c r="AL8" s="406"/>
    </row>
    <row r="9" spans="3:39">
      <c r="C9" s="405"/>
      <c r="D9" s="405"/>
      <c r="E9" s="405"/>
      <c r="F9" s="405"/>
      <c r="G9" s="405"/>
      <c r="H9" s="405"/>
      <c r="I9" s="406"/>
      <c r="J9" s="406"/>
      <c r="K9" s="406"/>
      <c r="L9" s="406"/>
      <c r="M9" s="406"/>
      <c r="N9" s="406"/>
      <c r="O9" s="406"/>
      <c r="P9" s="406"/>
      <c r="Q9" s="406"/>
      <c r="R9" s="406"/>
      <c r="S9" s="406"/>
      <c r="T9" s="406"/>
      <c r="U9" s="406"/>
      <c r="V9" s="406"/>
      <c r="W9" s="406"/>
      <c r="X9" s="406"/>
      <c r="Y9" s="406"/>
      <c r="Z9" s="406"/>
      <c r="AA9" s="406"/>
      <c r="AB9" s="406"/>
      <c r="AC9" s="406"/>
      <c r="AD9" s="406"/>
      <c r="AE9" s="406"/>
      <c r="AF9" s="406"/>
      <c r="AG9" s="406"/>
      <c r="AH9" s="406"/>
      <c r="AI9" s="406"/>
      <c r="AJ9" s="406"/>
      <c r="AK9" s="406"/>
      <c r="AL9" s="406"/>
    </row>
    <row r="10" spans="3:39">
      <c r="C10" s="405"/>
      <c r="D10" s="405"/>
      <c r="E10" s="405"/>
      <c r="F10" s="405"/>
      <c r="G10" s="405"/>
      <c r="H10" s="405"/>
      <c r="I10" s="406"/>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6"/>
      <c r="AH10" s="406"/>
      <c r="AI10" s="406"/>
      <c r="AJ10" s="406"/>
      <c r="AK10" s="406"/>
      <c r="AL10" s="406"/>
    </row>
    <row r="11" spans="3:39">
      <c r="C11" s="405"/>
      <c r="E11" s="405"/>
      <c r="F11" s="405"/>
      <c r="G11" s="405"/>
      <c r="H11" s="405"/>
      <c r="I11" s="406"/>
      <c r="J11" s="406"/>
      <c r="K11" s="406"/>
      <c r="L11" s="406"/>
      <c r="M11" s="406"/>
      <c r="N11" s="406"/>
      <c r="O11" s="406"/>
      <c r="P11" s="406"/>
      <c r="Q11" s="406"/>
      <c r="R11" s="406"/>
      <c r="S11" s="406"/>
      <c r="T11" s="406"/>
      <c r="U11" s="406"/>
      <c r="V11" s="406"/>
      <c r="W11" s="406"/>
      <c r="X11" s="406"/>
      <c r="Y11" s="406"/>
      <c r="Z11" s="406"/>
      <c r="AA11" s="406"/>
      <c r="AB11" s="406"/>
      <c r="AC11" s="406"/>
      <c r="AD11" s="406"/>
      <c r="AE11" s="406"/>
      <c r="AF11" s="406"/>
      <c r="AG11" s="406"/>
      <c r="AH11" s="406"/>
      <c r="AI11" s="406"/>
      <c r="AJ11" s="406"/>
      <c r="AK11" s="406"/>
      <c r="AL11" s="406"/>
    </row>
    <row r="12" spans="3:39">
      <c r="C12" s="405"/>
      <c r="D12" s="405" t="s">
        <v>713</v>
      </c>
      <c r="E12" s="405"/>
      <c r="F12" s="405"/>
      <c r="G12" s="405"/>
      <c r="H12" s="405"/>
      <c r="I12" s="406"/>
      <c r="J12" s="406"/>
      <c r="K12" s="406"/>
      <c r="L12" s="406"/>
      <c r="M12" s="406"/>
      <c r="N12" s="406"/>
      <c r="O12" s="406"/>
      <c r="P12" s="406"/>
      <c r="Q12" s="406"/>
      <c r="R12" s="406"/>
      <c r="S12" s="406"/>
      <c r="T12" s="406"/>
      <c r="U12" s="406"/>
      <c r="V12" s="406"/>
      <c r="W12" s="406"/>
      <c r="X12" s="406"/>
      <c r="Y12" s="406"/>
      <c r="Z12" s="406"/>
      <c r="AA12" s="406"/>
      <c r="AB12" s="406"/>
      <c r="AC12" s="406"/>
      <c r="AD12" s="406"/>
      <c r="AE12" s="406"/>
      <c r="AF12" s="406"/>
      <c r="AG12" s="406"/>
      <c r="AH12" s="406"/>
      <c r="AI12" s="406"/>
      <c r="AJ12" s="406"/>
      <c r="AK12" s="406"/>
      <c r="AL12" s="406"/>
    </row>
    <row r="13" spans="3:39">
      <c r="C13" s="405"/>
      <c r="D13" s="405"/>
      <c r="E13" s="405"/>
      <c r="F13" s="405"/>
      <c r="G13" s="405"/>
      <c r="H13" s="405"/>
      <c r="I13" s="406"/>
      <c r="J13" s="406"/>
      <c r="K13" s="406"/>
      <c r="L13" s="406"/>
      <c r="M13" s="406"/>
      <c r="N13" s="406"/>
      <c r="O13" s="1555" t="s">
        <v>670</v>
      </c>
      <c r="P13" s="1520"/>
      <c r="Q13" s="1520"/>
      <c r="R13" s="1520"/>
      <c r="S13" s="1520"/>
      <c r="T13" s="1556"/>
      <c r="U13" s="1559" t="str">
        <f>①入力票!C6</f>
        <v>別府系送水管布設工事（その１）</v>
      </c>
      <c r="V13" s="1560"/>
      <c r="W13" s="1560"/>
      <c r="X13" s="1560"/>
      <c r="Y13" s="1560"/>
      <c r="Z13" s="1560"/>
      <c r="AA13" s="1560"/>
      <c r="AB13" s="1560"/>
      <c r="AC13" s="1560"/>
      <c r="AD13" s="1560"/>
      <c r="AE13" s="1560"/>
      <c r="AF13" s="1560"/>
      <c r="AG13" s="1560"/>
      <c r="AH13" s="1560"/>
      <c r="AI13" s="1560"/>
      <c r="AJ13" s="1560"/>
      <c r="AK13" s="1560"/>
      <c r="AL13" s="1561"/>
    </row>
    <row r="14" spans="3:39" ht="13.5" thickBot="1">
      <c r="C14" s="405"/>
      <c r="D14" s="405"/>
      <c r="E14" s="405"/>
      <c r="F14" s="405"/>
      <c r="G14" s="405"/>
      <c r="H14" s="405"/>
      <c r="I14" s="405"/>
      <c r="J14" s="405"/>
      <c r="K14" s="405"/>
      <c r="L14" s="405"/>
      <c r="M14" s="405"/>
      <c r="N14" s="405"/>
      <c r="O14" s="1557"/>
      <c r="P14" s="1521"/>
      <c r="Q14" s="1521"/>
      <c r="R14" s="1521"/>
      <c r="S14" s="1521"/>
      <c r="T14" s="1558"/>
      <c r="U14" s="1598"/>
      <c r="V14" s="1599"/>
      <c r="W14" s="1599"/>
      <c r="X14" s="1599"/>
      <c r="Y14" s="1599"/>
      <c r="Z14" s="1599"/>
      <c r="AA14" s="1599"/>
      <c r="AB14" s="1599"/>
      <c r="AC14" s="1599"/>
      <c r="AD14" s="1599"/>
      <c r="AE14" s="1599"/>
      <c r="AF14" s="1599"/>
      <c r="AG14" s="1599"/>
      <c r="AH14" s="1599"/>
      <c r="AI14" s="1599"/>
      <c r="AJ14" s="1599"/>
      <c r="AK14" s="1599"/>
      <c r="AL14" s="1600"/>
    </row>
    <row r="15" spans="3:39">
      <c r="C15" s="1601" t="s">
        <v>55</v>
      </c>
      <c r="D15" s="1602"/>
      <c r="E15" s="1602"/>
      <c r="F15" s="1602"/>
      <c r="G15" s="1602"/>
      <c r="H15" s="1602"/>
      <c r="I15" s="1605"/>
      <c r="J15" s="1606"/>
      <c r="K15" s="1606"/>
      <c r="L15" s="1606"/>
      <c r="M15" s="1606"/>
      <c r="N15" s="1606"/>
      <c r="O15" s="1606"/>
      <c r="P15" s="1606"/>
      <c r="Q15" s="1606"/>
      <c r="R15" s="1606"/>
      <c r="S15" s="1606"/>
      <c r="T15" s="1606"/>
      <c r="U15" s="1606"/>
      <c r="V15" s="1606"/>
      <c r="W15" s="1606"/>
      <c r="X15" s="1606"/>
      <c r="Y15" s="1606"/>
      <c r="Z15" s="1606"/>
      <c r="AA15" s="1606"/>
      <c r="AB15" s="1606"/>
      <c r="AC15" s="1606"/>
      <c r="AD15" s="1606"/>
      <c r="AE15" s="1606"/>
      <c r="AF15" s="1606"/>
      <c r="AG15" s="1606"/>
      <c r="AH15" s="1606"/>
      <c r="AI15" s="1606"/>
      <c r="AJ15" s="1606"/>
      <c r="AK15" s="1606"/>
      <c r="AL15" s="1607"/>
    </row>
    <row r="16" spans="3:39">
      <c r="C16" s="1603"/>
      <c r="D16" s="1604"/>
      <c r="E16" s="1604"/>
      <c r="F16" s="1604"/>
      <c r="G16" s="1604"/>
      <c r="H16" s="1604"/>
      <c r="I16" s="1608"/>
      <c r="J16" s="1609"/>
      <c r="K16" s="1609"/>
      <c r="L16" s="1609"/>
      <c r="M16" s="1609"/>
      <c r="N16" s="1609"/>
      <c r="O16" s="1609"/>
      <c r="P16" s="1609"/>
      <c r="Q16" s="1609"/>
      <c r="R16" s="1609"/>
      <c r="S16" s="1609"/>
      <c r="T16" s="1609"/>
      <c r="U16" s="1609"/>
      <c r="V16" s="1609"/>
      <c r="W16" s="1609"/>
      <c r="X16" s="1609"/>
      <c r="Y16" s="1609"/>
      <c r="Z16" s="1609"/>
      <c r="AA16" s="1609"/>
      <c r="AB16" s="1609"/>
      <c r="AC16" s="1609"/>
      <c r="AD16" s="1609"/>
      <c r="AE16" s="1609"/>
      <c r="AF16" s="1609"/>
      <c r="AG16" s="1609"/>
      <c r="AH16" s="1609"/>
      <c r="AI16" s="1609"/>
      <c r="AJ16" s="1609"/>
      <c r="AK16" s="1609"/>
      <c r="AL16" s="1610"/>
    </row>
    <row r="17" spans="3:38" ht="13.5" customHeight="1">
      <c r="C17" s="1611" t="s">
        <v>714</v>
      </c>
      <c r="D17" s="1612"/>
      <c r="E17" s="1612"/>
      <c r="F17" s="1612"/>
      <c r="G17" s="1612"/>
      <c r="H17" s="1612"/>
      <c r="I17" s="1612"/>
      <c r="J17" s="1612"/>
      <c r="K17" s="1612"/>
      <c r="L17" s="1612"/>
      <c r="M17" s="1612"/>
      <c r="N17" s="1612"/>
      <c r="O17" s="1612"/>
      <c r="P17" s="1612"/>
      <c r="Q17" s="1612"/>
      <c r="R17" s="1612"/>
      <c r="S17" s="1612"/>
      <c r="T17" s="1612"/>
      <c r="U17" s="1612"/>
      <c r="V17" s="1612"/>
      <c r="W17" s="1612"/>
      <c r="X17" s="1612"/>
      <c r="Y17" s="1612"/>
      <c r="Z17" s="1612"/>
      <c r="AA17" s="1612"/>
      <c r="AB17" s="1612"/>
      <c r="AC17" s="1612"/>
      <c r="AD17" s="1612"/>
      <c r="AE17" s="1612"/>
      <c r="AF17" s="1612"/>
      <c r="AG17" s="1612"/>
      <c r="AH17" s="1612"/>
      <c r="AI17" s="1612"/>
      <c r="AJ17" s="1612"/>
      <c r="AK17" s="1612"/>
      <c r="AL17" s="1613"/>
    </row>
    <row r="18" spans="3:38" ht="13.5" customHeight="1">
      <c r="C18" s="1591"/>
      <c r="D18" s="1592"/>
      <c r="E18" s="1592"/>
      <c r="F18" s="1592"/>
      <c r="G18" s="1592"/>
      <c r="H18" s="1592"/>
      <c r="I18" s="1592"/>
      <c r="J18" s="1592"/>
      <c r="K18" s="1592"/>
      <c r="L18" s="1592"/>
      <c r="M18" s="1592"/>
      <c r="N18" s="1592"/>
      <c r="O18" s="1592"/>
      <c r="P18" s="1592"/>
      <c r="Q18" s="1592"/>
      <c r="R18" s="1592"/>
      <c r="S18" s="1592"/>
      <c r="T18" s="1592"/>
      <c r="U18" s="1592"/>
      <c r="V18" s="1592"/>
      <c r="W18" s="1592"/>
      <c r="X18" s="1592"/>
      <c r="Y18" s="1592"/>
      <c r="Z18" s="1592"/>
      <c r="AA18" s="1592"/>
      <c r="AB18" s="1592"/>
      <c r="AC18" s="1592"/>
      <c r="AD18" s="1592"/>
      <c r="AE18" s="1592"/>
      <c r="AF18" s="1592"/>
      <c r="AG18" s="1592"/>
      <c r="AH18" s="1592"/>
      <c r="AI18" s="1592"/>
      <c r="AJ18" s="1592"/>
      <c r="AK18" s="1592"/>
      <c r="AL18" s="1593"/>
    </row>
    <row r="19" spans="3:38" ht="13.5" customHeight="1">
      <c r="C19" s="1591"/>
      <c r="D19" s="1592"/>
      <c r="E19" s="1592"/>
      <c r="F19" s="1592"/>
      <c r="G19" s="1592"/>
      <c r="H19" s="1592"/>
      <c r="I19" s="1592"/>
      <c r="J19" s="1592"/>
      <c r="K19" s="1592"/>
      <c r="L19" s="1592"/>
      <c r="M19" s="1592"/>
      <c r="N19" s="1592"/>
      <c r="O19" s="1592"/>
      <c r="P19" s="1592"/>
      <c r="Q19" s="1592"/>
      <c r="R19" s="1592"/>
      <c r="S19" s="1592"/>
      <c r="T19" s="1592"/>
      <c r="U19" s="1592"/>
      <c r="V19" s="1592"/>
      <c r="W19" s="1592"/>
      <c r="X19" s="1592"/>
      <c r="Y19" s="1592"/>
      <c r="Z19" s="1592"/>
      <c r="AA19" s="1592"/>
      <c r="AB19" s="1592"/>
      <c r="AC19" s="1592"/>
      <c r="AD19" s="1592"/>
      <c r="AE19" s="1592"/>
      <c r="AF19" s="1592"/>
      <c r="AG19" s="1592"/>
      <c r="AH19" s="1592"/>
      <c r="AI19" s="1592"/>
      <c r="AJ19" s="1592"/>
      <c r="AK19" s="1592"/>
      <c r="AL19" s="1593"/>
    </row>
    <row r="20" spans="3:38" ht="13.5" customHeight="1">
      <c r="C20" s="1591"/>
      <c r="D20" s="1592"/>
      <c r="E20" s="1592"/>
      <c r="F20" s="1592"/>
      <c r="G20" s="1592"/>
      <c r="H20" s="1592"/>
      <c r="I20" s="1592"/>
      <c r="J20" s="1592"/>
      <c r="K20" s="1592"/>
      <c r="L20" s="1592"/>
      <c r="M20" s="1592"/>
      <c r="N20" s="1592"/>
      <c r="O20" s="1592"/>
      <c r="P20" s="1592"/>
      <c r="Q20" s="1592"/>
      <c r="R20" s="1592"/>
      <c r="S20" s="1592"/>
      <c r="T20" s="1592"/>
      <c r="U20" s="1592"/>
      <c r="V20" s="1592"/>
      <c r="W20" s="1592"/>
      <c r="X20" s="1592"/>
      <c r="Y20" s="1592"/>
      <c r="Z20" s="1592"/>
      <c r="AA20" s="1592"/>
      <c r="AB20" s="1592"/>
      <c r="AC20" s="1592"/>
      <c r="AD20" s="1592"/>
      <c r="AE20" s="1592"/>
      <c r="AF20" s="1592"/>
      <c r="AG20" s="1592"/>
      <c r="AH20" s="1592"/>
      <c r="AI20" s="1592"/>
      <c r="AJ20" s="1592"/>
      <c r="AK20" s="1592"/>
      <c r="AL20" s="1593"/>
    </row>
    <row r="21" spans="3:38" ht="13.5" customHeight="1">
      <c r="C21" s="1591"/>
      <c r="D21" s="1592"/>
      <c r="E21" s="1592"/>
      <c r="F21" s="1592"/>
      <c r="G21" s="1592"/>
      <c r="H21" s="1592"/>
      <c r="I21" s="1592"/>
      <c r="J21" s="1592"/>
      <c r="K21" s="1592"/>
      <c r="L21" s="1592"/>
      <c r="M21" s="1592"/>
      <c r="N21" s="1592"/>
      <c r="O21" s="1592"/>
      <c r="P21" s="1592"/>
      <c r="Q21" s="1592"/>
      <c r="R21" s="1592"/>
      <c r="S21" s="1592"/>
      <c r="T21" s="1592"/>
      <c r="U21" s="1592"/>
      <c r="V21" s="1592"/>
      <c r="W21" s="1592"/>
      <c r="X21" s="1592"/>
      <c r="Y21" s="1592"/>
      <c r="Z21" s="1592"/>
      <c r="AA21" s="1592"/>
      <c r="AB21" s="1592"/>
      <c r="AC21" s="1592"/>
      <c r="AD21" s="1592"/>
      <c r="AE21" s="1592"/>
      <c r="AF21" s="1592"/>
      <c r="AG21" s="1592"/>
      <c r="AH21" s="1592"/>
      <c r="AI21" s="1592"/>
      <c r="AJ21" s="1592"/>
      <c r="AK21" s="1592"/>
      <c r="AL21" s="1593"/>
    </row>
    <row r="22" spans="3:38" ht="13.5" customHeight="1">
      <c r="C22" s="1591"/>
      <c r="D22" s="1592"/>
      <c r="E22" s="1592"/>
      <c r="F22" s="1592"/>
      <c r="G22" s="1592"/>
      <c r="H22" s="1592"/>
      <c r="I22" s="1592"/>
      <c r="J22" s="1592"/>
      <c r="K22" s="1592"/>
      <c r="L22" s="1592"/>
      <c r="M22" s="1592"/>
      <c r="N22" s="1592"/>
      <c r="O22" s="1592"/>
      <c r="P22" s="1592"/>
      <c r="Q22" s="1592"/>
      <c r="R22" s="1592"/>
      <c r="S22" s="1592"/>
      <c r="T22" s="1592"/>
      <c r="U22" s="1592"/>
      <c r="V22" s="1592"/>
      <c r="W22" s="1592"/>
      <c r="X22" s="1592"/>
      <c r="Y22" s="1592"/>
      <c r="Z22" s="1592"/>
      <c r="AA22" s="1592"/>
      <c r="AB22" s="1592"/>
      <c r="AC22" s="1592"/>
      <c r="AD22" s="1592"/>
      <c r="AE22" s="1592"/>
      <c r="AF22" s="1592"/>
      <c r="AG22" s="1592"/>
      <c r="AH22" s="1592"/>
      <c r="AI22" s="1592"/>
      <c r="AJ22" s="1592"/>
      <c r="AK22" s="1592"/>
      <c r="AL22" s="1593"/>
    </row>
    <row r="23" spans="3:38" ht="13.5" customHeight="1">
      <c r="C23" s="1591"/>
      <c r="D23" s="1592"/>
      <c r="E23" s="1592"/>
      <c r="F23" s="1592"/>
      <c r="G23" s="1592"/>
      <c r="H23" s="1592"/>
      <c r="I23" s="1592"/>
      <c r="J23" s="1592"/>
      <c r="K23" s="1592"/>
      <c r="L23" s="1592"/>
      <c r="M23" s="1592"/>
      <c r="N23" s="1592"/>
      <c r="O23" s="1592"/>
      <c r="P23" s="1592"/>
      <c r="Q23" s="1592"/>
      <c r="R23" s="1592"/>
      <c r="S23" s="1592"/>
      <c r="T23" s="1592"/>
      <c r="U23" s="1592"/>
      <c r="V23" s="1592"/>
      <c r="W23" s="1592"/>
      <c r="X23" s="1592"/>
      <c r="Y23" s="1592"/>
      <c r="Z23" s="1592"/>
      <c r="AA23" s="1592"/>
      <c r="AB23" s="1592"/>
      <c r="AC23" s="1592"/>
      <c r="AD23" s="1592"/>
      <c r="AE23" s="1592"/>
      <c r="AF23" s="1592"/>
      <c r="AG23" s="1592"/>
      <c r="AH23" s="1592"/>
      <c r="AI23" s="1592"/>
      <c r="AJ23" s="1592"/>
      <c r="AK23" s="1592"/>
      <c r="AL23" s="1593"/>
    </row>
    <row r="24" spans="3:38" ht="13.5" customHeight="1">
      <c r="C24" s="1591"/>
      <c r="D24" s="1592"/>
      <c r="E24" s="1592"/>
      <c r="F24" s="1592"/>
      <c r="G24" s="1592"/>
      <c r="H24" s="1592"/>
      <c r="I24" s="1592"/>
      <c r="J24" s="1592"/>
      <c r="K24" s="1592"/>
      <c r="L24" s="1592"/>
      <c r="M24" s="1592"/>
      <c r="N24" s="1592"/>
      <c r="O24" s="1592"/>
      <c r="P24" s="1592"/>
      <c r="Q24" s="1592"/>
      <c r="R24" s="1592"/>
      <c r="S24" s="1592"/>
      <c r="T24" s="1592"/>
      <c r="U24" s="1592"/>
      <c r="V24" s="1592"/>
      <c r="W24" s="1592"/>
      <c r="X24" s="1592"/>
      <c r="Y24" s="1592"/>
      <c r="Z24" s="1592"/>
      <c r="AA24" s="1592"/>
      <c r="AB24" s="1592"/>
      <c r="AC24" s="1592"/>
      <c r="AD24" s="1592"/>
      <c r="AE24" s="1592"/>
      <c r="AF24" s="1592"/>
      <c r="AG24" s="1592"/>
      <c r="AH24" s="1592"/>
      <c r="AI24" s="1592"/>
      <c r="AJ24" s="1592"/>
      <c r="AK24" s="1592"/>
      <c r="AL24" s="1593"/>
    </row>
    <row r="25" spans="3:38" ht="13.5" customHeight="1">
      <c r="C25" s="1591"/>
      <c r="D25" s="1592"/>
      <c r="E25" s="1592"/>
      <c r="F25" s="1592"/>
      <c r="G25" s="1592"/>
      <c r="H25" s="1592"/>
      <c r="I25" s="1592"/>
      <c r="J25" s="1592"/>
      <c r="K25" s="1592"/>
      <c r="L25" s="1592"/>
      <c r="M25" s="1592"/>
      <c r="N25" s="1592"/>
      <c r="O25" s="1592"/>
      <c r="P25" s="1592"/>
      <c r="Q25" s="1592"/>
      <c r="R25" s="1592"/>
      <c r="S25" s="1592"/>
      <c r="T25" s="1592"/>
      <c r="U25" s="1592"/>
      <c r="V25" s="1592"/>
      <c r="W25" s="1592"/>
      <c r="X25" s="1592"/>
      <c r="Y25" s="1592"/>
      <c r="Z25" s="1592"/>
      <c r="AA25" s="1592"/>
      <c r="AB25" s="1592"/>
      <c r="AC25" s="1592"/>
      <c r="AD25" s="1592"/>
      <c r="AE25" s="1592"/>
      <c r="AF25" s="1592"/>
      <c r="AG25" s="1592"/>
      <c r="AH25" s="1592"/>
      <c r="AI25" s="1592"/>
      <c r="AJ25" s="1592"/>
      <c r="AK25" s="1592"/>
      <c r="AL25" s="1593"/>
    </row>
    <row r="26" spans="3:38" ht="13.5" customHeight="1">
      <c r="C26" s="1591"/>
      <c r="D26" s="1592"/>
      <c r="E26" s="1592"/>
      <c r="F26" s="1592"/>
      <c r="G26" s="1592"/>
      <c r="H26" s="1592"/>
      <c r="I26" s="1592"/>
      <c r="J26" s="1592"/>
      <c r="K26" s="1592"/>
      <c r="L26" s="1592"/>
      <c r="M26" s="1592"/>
      <c r="N26" s="1592"/>
      <c r="O26" s="1592"/>
      <c r="P26" s="1592"/>
      <c r="Q26" s="1592"/>
      <c r="R26" s="1592"/>
      <c r="S26" s="1592"/>
      <c r="T26" s="1592"/>
      <c r="U26" s="1592"/>
      <c r="V26" s="1592"/>
      <c r="W26" s="1592"/>
      <c r="X26" s="1592"/>
      <c r="Y26" s="1592"/>
      <c r="Z26" s="1592"/>
      <c r="AA26" s="1592"/>
      <c r="AB26" s="1592"/>
      <c r="AC26" s="1592"/>
      <c r="AD26" s="1592"/>
      <c r="AE26" s="1592"/>
      <c r="AF26" s="1592"/>
      <c r="AG26" s="1592"/>
      <c r="AH26" s="1592"/>
      <c r="AI26" s="1592"/>
      <c r="AJ26" s="1592"/>
      <c r="AK26" s="1592"/>
      <c r="AL26" s="1593"/>
    </row>
    <row r="27" spans="3:38" ht="13.5" customHeight="1">
      <c r="C27" s="1591"/>
      <c r="D27" s="1592"/>
      <c r="E27" s="1592"/>
      <c r="F27" s="1592"/>
      <c r="G27" s="1592"/>
      <c r="H27" s="1592"/>
      <c r="I27" s="1592"/>
      <c r="J27" s="1592"/>
      <c r="K27" s="1592"/>
      <c r="L27" s="1592"/>
      <c r="M27" s="1592"/>
      <c r="N27" s="1592"/>
      <c r="O27" s="1592"/>
      <c r="P27" s="1592"/>
      <c r="Q27" s="1592"/>
      <c r="R27" s="1592"/>
      <c r="S27" s="1592"/>
      <c r="T27" s="1592"/>
      <c r="U27" s="1592"/>
      <c r="V27" s="1592"/>
      <c r="W27" s="1592"/>
      <c r="X27" s="1592"/>
      <c r="Y27" s="1592"/>
      <c r="Z27" s="1592"/>
      <c r="AA27" s="1592"/>
      <c r="AB27" s="1592"/>
      <c r="AC27" s="1592"/>
      <c r="AD27" s="1592"/>
      <c r="AE27" s="1592"/>
      <c r="AF27" s="1592"/>
      <c r="AG27" s="1592"/>
      <c r="AH27" s="1592"/>
      <c r="AI27" s="1592"/>
      <c r="AJ27" s="1592"/>
      <c r="AK27" s="1592"/>
      <c r="AL27" s="1593"/>
    </row>
    <row r="28" spans="3:38" ht="13.5" customHeight="1">
      <c r="C28" s="1591"/>
      <c r="D28" s="1592"/>
      <c r="E28" s="1592"/>
      <c r="F28" s="1592"/>
      <c r="G28" s="1592"/>
      <c r="H28" s="1592"/>
      <c r="I28" s="1592"/>
      <c r="J28" s="1592"/>
      <c r="K28" s="1592"/>
      <c r="L28" s="1592"/>
      <c r="M28" s="1592"/>
      <c r="N28" s="1592"/>
      <c r="O28" s="1592"/>
      <c r="P28" s="1592"/>
      <c r="Q28" s="1592"/>
      <c r="R28" s="1592"/>
      <c r="S28" s="1592"/>
      <c r="T28" s="1592"/>
      <c r="U28" s="1592"/>
      <c r="V28" s="1592"/>
      <c r="W28" s="1592"/>
      <c r="X28" s="1592"/>
      <c r="Y28" s="1592"/>
      <c r="Z28" s="1592"/>
      <c r="AA28" s="1592"/>
      <c r="AB28" s="1592"/>
      <c r="AC28" s="1592"/>
      <c r="AD28" s="1592"/>
      <c r="AE28" s="1592"/>
      <c r="AF28" s="1592"/>
      <c r="AG28" s="1592"/>
      <c r="AH28" s="1592"/>
      <c r="AI28" s="1592"/>
      <c r="AJ28" s="1592"/>
      <c r="AK28" s="1592"/>
      <c r="AL28" s="1593"/>
    </row>
    <row r="29" spans="3:38" ht="13.5" customHeight="1">
      <c r="C29" s="1591"/>
      <c r="D29" s="1592"/>
      <c r="E29" s="1592"/>
      <c r="F29" s="1592"/>
      <c r="G29" s="1592"/>
      <c r="H29" s="1592"/>
      <c r="I29" s="1592"/>
      <c r="J29" s="1592"/>
      <c r="K29" s="1592"/>
      <c r="L29" s="1592"/>
      <c r="M29" s="1592"/>
      <c r="N29" s="1592"/>
      <c r="O29" s="1592"/>
      <c r="P29" s="1592"/>
      <c r="Q29" s="1592"/>
      <c r="R29" s="1592"/>
      <c r="S29" s="1592"/>
      <c r="T29" s="1592"/>
      <c r="U29" s="1592"/>
      <c r="V29" s="1592"/>
      <c r="W29" s="1592"/>
      <c r="X29" s="1592"/>
      <c r="Y29" s="1592"/>
      <c r="Z29" s="1592"/>
      <c r="AA29" s="1592"/>
      <c r="AB29" s="1592"/>
      <c r="AC29" s="1592"/>
      <c r="AD29" s="1592"/>
      <c r="AE29" s="1592"/>
      <c r="AF29" s="1592"/>
      <c r="AG29" s="1592"/>
      <c r="AH29" s="1592"/>
      <c r="AI29" s="1592"/>
      <c r="AJ29" s="1592"/>
      <c r="AK29" s="1592"/>
      <c r="AL29" s="1593"/>
    </row>
    <row r="30" spans="3:38" ht="13.5" customHeight="1">
      <c r="C30" s="1591"/>
      <c r="D30" s="1592"/>
      <c r="E30" s="1592"/>
      <c r="F30" s="1592"/>
      <c r="G30" s="1592"/>
      <c r="H30" s="1592"/>
      <c r="I30" s="1592"/>
      <c r="J30" s="1592"/>
      <c r="K30" s="1592"/>
      <c r="L30" s="1592"/>
      <c r="M30" s="1592"/>
      <c r="N30" s="1592"/>
      <c r="O30" s="1592"/>
      <c r="P30" s="1592"/>
      <c r="Q30" s="1592"/>
      <c r="R30" s="1592"/>
      <c r="S30" s="1592"/>
      <c r="T30" s="1592"/>
      <c r="U30" s="1592"/>
      <c r="V30" s="1592"/>
      <c r="W30" s="1592"/>
      <c r="X30" s="1592"/>
      <c r="Y30" s="1592"/>
      <c r="Z30" s="1592"/>
      <c r="AA30" s="1592"/>
      <c r="AB30" s="1592"/>
      <c r="AC30" s="1592"/>
      <c r="AD30" s="1592"/>
      <c r="AE30" s="1592"/>
      <c r="AF30" s="1592"/>
      <c r="AG30" s="1592"/>
      <c r="AH30" s="1592"/>
      <c r="AI30" s="1592"/>
      <c r="AJ30" s="1592"/>
      <c r="AK30" s="1592"/>
      <c r="AL30" s="1593"/>
    </row>
    <row r="31" spans="3:38" ht="13.5" customHeight="1">
      <c r="C31" s="1614"/>
      <c r="D31" s="1615"/>
      <c r="E31" s="1615"/>
      <c r="F31" s="1615"/>
      <c r="G31" s="1615"/>
      <c r="H31" s="1615"/>
      <c r="I31" s="1615"/>
      <c r="J31" s="1615"/>
      <c r="K31" s="1615"/>
      <c r="L31" s="1615"/>
      <c r="M31" s="1615"/>
      <c r="N31" s="1615"/>
      <c r="O31" s="1615"/>
      <c r="P31" s="1615"/>
      <c r="Q31" s="1615"/>
      <c r="R31" s="1615"/>
      <c r="S31" s="1615"/>
      <c r="T31" s="1615"/>
      <c r="U31" s="1615"/>
      <c r="V31" s="1615"/>
      <c r="W31" s="1615"/>
      <c r="X31" s="1615"/>
      <c r="Y31" s="1615"/>
      <c r="Z31" s="1615"/>
      <c r="AA31" s="1615"/>
      <c r="AB31" s="1615"/>
      <c r="AC31" s="1615"/>
      <c r="AD31" s="1615"/>
      <c r="AE31" s="1615"/>
      <c r="AF31" s="1615"/>
      <c r="AG31" s="1615"/>
      <c r="AH31" s="1615"/>
      <c r="AI31" s="1615"/>
      <c r="AJ31" s="1615"/>
      <c r="AK31" s="1615"/>
      <c r="AL31" s="1616"/>
    </row>
    <row r="32" spans="3:38" ht="13.5" customHeight="1">
      <c r="C32" s="1611" t="s">
        <v>715</v>
      </c>
      <c r="D32" s="1612"/>
      <c r="E32" s="1612"/>
      <c r="F32" s="1612"/>
      <c r="G32" s="1612"/>
      <c r="H32" s="1612"/>
      <c r="I32" s="1612"/>
      <c r="J32" s="1612"/>
      <c r="K32" s="1612"/>
      <c r="L32" s="1612"/>
      <c r="M32" s="1612"/>
      <c r="N32" s="1612"/>
      <c r="O32" s="1612"/>
      <c r="P32" s="1612"/>
      <c r="Q32" s="1612"/>
      <c r="R32" s="1612"/>
      <c r="S32" s="1612"/>
      <c r="T32" s="1612"/>
      <c r="U32" s="1612"/>
      <c r="V32" s="1612"/>
      <c r="W32" s="1612"/>
      <c r="X32" s="1612"/>
      <c r="Y32" s="1612"/>
      <c r="Z32" s="1612"/>
      <c r="AA32" s="1612"/>
      <c r="AB32" s="1612"/>
      <c r="AC32" s="1612"/>
      <c r="AD32" s="1612"/>
      <c r="AE32" s="1612"/>
      <c r="AF32" s="1612"/>
      <c r="AG32" s="1612"/>
      <c r="AH32" s="1612"/>
      <c r="AI32" s="1612"/>
      <c r="AJ32" s="1612"/>
      <c r="AK32" s="1612"/>
      <c r="AL32" s="1613"/>
    </row>
    <row r="33" spans="3:38" ht="13.5" customHeight="1">
      <c r="C33" s="1591"/>
      <c r="D33" s="1592"/>
      <c r="E33" s="1592"/>
      <c r="F33" s="1592"/>
      <c r="G33" s="1592"/>
      <c r="H33" s="1592"/>
      <c r="I33" s="1592"/>
      <c r="J33" s="1592"/>
      <c r="K33" s="1592"/>
      <c r="L33" s="1592"/>
      <c r="M33" s="1592"/>
      <c r="N33" s="1592"/>
      <c r="O33" s="1592"/>
      <c r="P33" s="1592"/>
      <c r="Q33" s="1592"/>
      <c r="R33" s="1592"/>
      <c r="S33" s="1592"/>
      <c r="T33" s="1592"/>
      <c r="U33" s="1592"/>
      <c r="V33" s="1592"/>
      <c r="W33" s="1592"/>
      <c r="X33" s="1592"/>
      <c r="Y33" s="1592"/>
      <c r="Z33" s="1592"/>
      <c r="AA33" s="1592"/>
      <c r="AB33" s="1592"/>
      <c r="AC33" s="1592"/>
      <c r="AD33" s="1592"/>
      <c r="AE33" s="1592"/>
      <c r="AF33" s="1592"/>
      <c r="AG33" s="1592"/>
      <c r="AH33" s="1592"/>
      <c r="AI33" s="1592"/>
      <c r="AJ33" s="1592"/>
      <c r="AK33" s="1592"/>
      <c r="AL33" s="1593"/>
    </row>
    <row r="34" spans="3:38" ht="13.5" customHeight="1">
      <c r="C34" s="1591"/>
      <c r="D34" s="1592"/>
      <c r="E34" s="1592"/>
      <c r="F34" s="1592"/>
      <c r="G34" s="1592"/>
      <c r="H34" s="1592"/>
      <c r="I34" s="1592"/>
      <c r="J34" s="1592"/>
      <c r="K34" s="1592"/>
      <c r="L34" s="1592"/>
      <c r="M34" s="1592"/>
      <c r="N34" s="1592"/>
      <c r="O34" s="1592"/>
      <c r="P34" s="1592"/>
      <c r="Q34" s="1592"/>
      <c r="R34" s="1592"/>
      <c r="S34" s="1592"/>
      <c r="T34" s="1592"/>
      <c r="U34" s="1592"/>
      <c r="V34" s="1592"/>
      <c r="W34" s="1592"/>
      <c r="X34" s="1592"/>
      <c r="Y34" s="1592"/>
      <c r="Z34" s="1592"/>
      <c r="AA34" s="1592"/>
      <c r="AB34" s="1592"/>
      <c r="AC34" s="1592"/>
      <c r="AD34" s="1592"/>
      <c r="AE34" s="1592"/>
      <c r="AF34" s="1592"/>
      <c r="AG34" s="1592"/>
      <c r="AH34" s="1592"/>
      <c r="AI34" s="1592"/>
      <c r="AJ34" s="1592"/>
      <c r="AK34" s="1592"/>
      <c r="AL34" s="1593"/>
    </row>
    <row r="35" spans="3:38" ht="13.5" customHeight="1">
      <c r="C35" s="1591"/>
      <c r="D35" s="1592"/>
      <c r="E35" s="1592"/>
      <c r="F35" s="1592"/>
      <c r="G35" s="1592"/>
      <c r="H35" s="1592"/>
      <c r="I35" s="1592"/>
      <c r="J35" s="1592"/>
      <c r="K35" s="1592"/>
      <c r="L35" s="1592"/>
      <c r="M35" s="1592"/>
      <c r="N35" s="1592"/>
      <c r="O35" s="1592"/>
      <c r="P35" s="1592"/>
      <c r="Q35" s="1592"/>
      <c r="R35" s="1592"/>
      <c r="S35" s="1592"/>
      <c r="T35" s="1592"/>
      <c r="U35" s="1592"/>
      <c r="V35" s="1592"/>
      <c r="W35" s="1592"/>
      <c r="X35" s="1592"/>
      <c r="Y35" s="1592"/>
      <c r="Z35" s="1592"/>
      <c r="AA35" s="1592"/>
      <c r="AB35" s="1592"/>
      <c r="AC35" s="1592"/>
      <c r="AD35" s="1592"/>
      <c r="AE35" s="1592"/>
      <c r="AF35" s="1592"/>
      <c r="AG35" s="1592"/>
      <c r="AH35" s="1592"/>
      <c r="AI35" s="1592"/>
      <c r="AJ35" s="1592"/>
      <c r="AK35" s="1592"/>
      <c r="AL35" s="1593"/>
    </row>
    <row r="36" spans="3:38" ht="13.5" customHeight="1">
      <c r="C36" s="1591"/>
      <c r="D36" s="1592"/>
      <c r="E36" s="1592"/>
      <c r="F36" s="1592"/>
      <c r="G36" s="1592"/>
      <c r="H36" s="1592"/>
      <c r="I36" s="1592"/>
      <c r="J36" s="1592"/>
      <c r="K36" s="1592"/>
      <c r="L36" s="1592"/>
      <c r="M36" s="1592"/>
      <c r="N36" s="1592"/>
      <c r="O36" s="1592"/>
      <c r="P36" s="1592"/>
      <c r="Q36" s="1592"/>
      <c r="R36" s="1592"/>
      <c r="S36" s="1592"/>
      <c r="T36" s="1592"/>
      <c r="U36" s="1592"/>
      <c r="V36" s="1592"/>
      <c r="W36" s="1592"/>
      <c r="X36" s="1592"/>
      <c r="Y36" s="1592"/>
      <c r="Z36" s="1592"/>
      <c r="AA36" s="1592"/>
      <c r="AB36" s="1592"/>
      <c r="AC36" s="1592"/>
      <c r="AD36" s="1592"/>
      <c r="AE36" s="1592"/>
      <c r="AF36" s="1592"/>
      <c r="AG36" s="1592"/>
      <c r="AH36" s="1592"/>
      <c r="AI36" s="1592"/>
      <c r="AJ36" s="1592"/>
      <c r="AK36" s="1592"/>
      <c r="AL36" s="1593"/>
    </row>
    <row r="37" spans="3:38" ht="13.5" customHeight="1">
      <c r="C37" s="1591"/>
      <c r="D37" s="1592"/>
      <c r="E37" s="1592"/>
      <c r="F37" s="1592"/>
      <c r="G37" s="1592"/>
      <c r="H37" s="1592"/>
      <c r="I37" s="1592"/>
      <c r="J37" s="1592"/>
      <c r="K37" s="1592"/>
      <c r="L37" s="1592"/>
      <c r="M37" s="1592"/>
      <c r="N37" s="1592"/>
      <c r="O37" s="1592"/>
      <c r="P37" s="1592"/>
      <c r="Q37" s="1592"/>
      <c r="R37" s="1592"/>
      <c r="S37" s="1592"/>
      <c r="T37" s="1592"/>
      <c r="U37" s="1592"/>
      <c r="V37" s="1592"/>
      <c r="W37" s="1592"/>
      <c r="X37" s="1592"/>
      <c r="Y37" s="1592"/>
      <c r="Z37" s="1592"/>
      <c r="AA37" s="1592"/>
      <c r="AB37" s="1592"/>
      <c r="AC37" s="1592"/>
      <c r="AD37" s="1592"/>
      <c r="AE37" s="1592"/>
      <c r="AF37" s="1592"/>
      <c r="AG37" s="1592"/>
      <c r="AH37" s="1592"/>
      <c r="AI37" s="1592"/>
      <c r="AJ37" s="1592"/>
      <c r="AK37" s="1592"/>
      <c r="AL37" s="1593"/>
    </row>
    <row r="38" spans="3:38" ht="13.5" customHeight="1">
      <c r="C38" s="1591"/>
      <c r="D38" s="1592"/>
      <c r="E38" s="1592"/>
      <c r="F38" s="1592"/>
      <c r="G38" s="1592"/>
      <c r="H38" s="1592"/>
      <c r="I38" s="1592"/>
      <c r="J38" s="1592"/>
      <c r="K38" s="1592"/>
      <c r="L38" s="1592"/>
      <c r="M38" s="1592"/>
      <c r="N38" s="1592"/>
      <c r="O38" s="1592"/>
      <c r="P38" s="1592"/>
      <c r="Q38" s="1592"/>
      <c r="R38" s="1592"/>
      <c r="S38" s="1592"/>
      <c r="T38" s="1592"/>
      <c r="U38" s="1592"/>
      <c r="V38" s="1592"/>
      <c r="W38" s="1592"/>
      <c r="X38" s="1592"/>
      <c r="Y38" s="1592"/>
      <c r="Z38" s="1592"/>
      <c r="AA38" s="1592"/>
      <c r="AB38" s="1592"/>
      <c r="AC38" s="1592"/>
      <c r="AD38" s="1592"/>
      <c r="AE38" s="1592"/>
      <c r="AF38" s="1592"/>
      <c r="AG38" s="1592"/>
      <c r="AH38" s="1592"/>
      <c r="AI38" s="1592"/>
      <c r="AJ38" s="1592"/>
      <c r="AK38" s="1592"/>
      <c r="AL38" s="1593"/>
    </row>
    <row r="39" spans="3:38" ht="13.5" customHeight="1">
      <c r="C39" s="1591"/>
      <c r="D39" s="1592"/>
      <c r="E39" s="1592"/>
      <c r="F39" s="1592"/>
      <c r="G39" s="1592"/>
      <c r="H39" s="1592"/>
      <c r="I39" s="1592"/>
      <c r="J39" s="1592"/>
      <c r="K39" s="1592"/>
      <c r="L39" s="1592"/>
      <c r="M39" s="1592"/>
      <c r="N39" s="1592"/>
      <c r="O39" s="1592"/>
      <c r="P39" s="1592"/>
      <c r="Q39" s="1592"/>
      <c r="R39" s="1592"/>
      <c r="S39" s="1592"/>
      <c r="T39" s="1592"/>
      <c r="U39" s="1592"/>
      <c r="V39" s="1592"/>
      <c r="W39" s="1592"/>
      <c r="X39" s="1592"/>
      <c r="Y39" s="1592"/>
      <c r="Z39" s="1592"/>
      <c r="AA39" s="1592"/>
      <c r="AB39" s="1592"/>
      <c r="AC39" s="1592"/>
      <c r="AD39" s="1592"/>
      <c r="AE39" s="1592"/>
      <c r="AF39" s="1592"/>
      <c r="AG39" s="1592"/>
      <c r="AH39" s="1592"/>
      <c r="AI39" s="1592"/>
      <c r="AJ39" s="1592"/>
      <c r="AK39" s="1592"/>
      <c r="AL39" s="1593"/>
    </row>
    <row r="40" spans="3:38" ht="13.5" customHeight="1">
      <c r="C40" s="1591"/>
      <c r="D40" s="1592"/>
      <c r="E40" s="1592"/>
      <c r="F40" s="1592"/>
      <c r="G40" s="1592"/>
      <c r="H40" s="1592"/>
      <c r="I40" s="1592"/>
      <c r="J40" s="1592"/>
      <c r="K40" s="1592"/>
      <c r="L40" s="1592"/>
      <c r="M40" s="1592"/>
      <c r="N40" s="1592"/>
      <c r="O40" s="1592"/>
      <c r="P40" s="1592"/>
      <c r="Q40" s="1592"/>
      <c r="R40" s="1592"/>
      <c r="S40" s="1592"/>
      <c r="T40" s="1592"/>
      <c r="U40" s="1592"/>
      <c r="V40" s="1592"/>
      <c r="W40" s="1592"/>
      <c r="X40" s="1592"/>
      <c r="Y40" s="1592"/>
      <c r="Z40" s="1592"/>
      <c r="AA40" s="1592"/>
      <c r="AB40" s="1592"/>
      <c r="AC40" s="1592"/>
      <c r="AD40" s="1592"/>
      <c r="AE40" s="1592"/>
      <c r="AF40" s="1592"/>
      <c r="AG40" s="1592"/>
      <c r="AH40" s="1592"/>
      <c r="AI40" s="1592"/>
      <c r="AJ40" s="1592"/>
      <c r="AK40" s="1592"/>
      <c r="AL40" s="1593"/>
    </row>
    <row r="41" spans="3:38" ht="13.5" customHeight="1">
      <c r="C41" s="1591"/>
      <c r="D41" s="1592"/>
      <c r="E41" s="1592"/>
      <c r="F41" s="1592"/>
      <c r="G41" s="1592"/>
      <c r="H41" s="1592"/>
      <c r="I41" s="1592"/>
      <c r="J41" s="1592"/>
      <c r="K41" s="1592"/>
      <c r="L41" s="1592"/>
      <c r="M41" s="1592"/>
      <c r="N41" s="1592"/>
      <c r="O41" s="1592"/>
      <c r="P41" s="1592"/>
      <c r="Q41" s="1592"/>
      <c r="R41" s="1592"/>
      <c r="S41" s="1592"/>
      <c r="T41" s="1592"/>
      <c r="U41" s="1592"/>
      <c r="V41" s="1592"/>
      <c r="W41" s="1592"/>
      <c r="X41" s="1592"/>
      <c r="Y41" s="1592"/>
      <c r="Z41" s="1592"/>
      <c r="AA41" s="1592"/>
      <c r="AB41" s="1592"/>
      <c r="AC41" s="1592"/>
      <c r="AD41" s="1592"/>
      <c r="AE41" s="1592"/>
      <c r="AF41" s="1592"/>
      <c r="AG41" s="1592"/>
      <c r="AH41" s="1592"/>
      <c r="AI41" s="1592"/>
      <c r="AJ41" s="1592"/>
      <c r="AK41" s="1592"/>
      <c r="AL41" s="1593"/>
    </row>
    <row r="42" spans="3:38" ht="13.5" customHeight="1">
      <c r="C42" s="1591"/>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1592"/>
      <c r="AJ42" s="1592"/>
      <c r="AK42" s="1592"/>
      <c r="AL42" s="1593"/>
    </row>
    <row r="43" spans="3:38" ht="13.5" customHeight="1">
      <c r="C43" s="1591"/>
      <c r="D43" s="1592"/>
      <c r="E43" s="1592"/>
      <c r="F43" s="1592"/>
      <c r="G43" s="1592"/>
      <c r="H43" s="1592"/>
      <c r="I43" s="1592"/>
      <c r="J43" s="1592"/>
      <c r="K43" s="1592"/>
      <c r="L43" s="1592"/>
      <c r="M43" s="1592"/>
      <c r="N43" s="1592"/>
      <c r="O43" s="1592"/>
      <c r="P43" s="1592"/>
      <c r="Q43" s="1592"/>
      <c r="R43" s="1592"/>
      <c r="S43" s="1592"/>
      <c r="T43" s="1592"/>
      <c r="U43" s="1592"/>
      <c r="V43" s="1592"/>
      <c r="W43" s="1592"/>
      <c r="X43" s="1592"/>
      <c r="Y43" s="1592"/>
      <c r="Z43" s="1592"/>
      <c r="AA43" s="1592"/>
      <c r="AB43" s="1592"/>
      <c r="AC43" s="1592"/>
      <c r="AD43" s="1592"/>
      <c r="AE43" s="1592"/>
      <c r="AF43" s="1592"/>
      <c r="AG43" s="1592"/>
      <c r="AH43" s="1592"/>
      <c r="AI43" s="1592"/>
      <c r="AJ43" s="1592"/>
      <c r="AK43" s="1592"/>
      <c r="AL43" s="1593"/>
    </row>
    <row r="44" spans="3:38" ht="13.5" customHeight="1">
      <c r="C44" s="1591"/>
      <c r="D44" s="1592"/>
      <c r="E44" s="1592"/>
      <c r="F44" s="1592"/>
      <c r="G44" s="1592"/>
      <c r="H44" s="1592"/>
      <c r="I44" s="1592"/>
      <c r="J44" s="1592"/>
      <c r="K44" s="1592"/>
      <c r="L44" s="1592"/>
      <c r="M44" s="1592"/>
      <c r="N44" s="1592"/>
      <c r="O44" s="1592"/>
      <c r="P44" s="1592"/>
      <c r="Q44" s="1592"/>
      <c r="R44" s="1592"/>
      <c r="S44" s="1592"/>
      <c r="T44" s="1592"/>
      <c r="U44" s="1592"/>
      <c r="V44" s="1592"/>
      <c r="W44" s="1592"/>
      <c r="X44" s="1592"/>
      <c r="Y44" s="1592"/>
      <c r="Z44" s="1592"/>
      <c r="AA44" s="1592"/>
      <c r="AB44" s="1592"/>
      <c r="AC44" s="1592"/>
      <c r="AD44" s="1592"/>
      <c r="AE44" s="1592"/>
      <c r="AF44" s="1592"/>
      <c r="AG44" s="1592"/>
      <c r="AH44" s="1592"/>
      <c r="AI44" s="1592"/>
      <c r="AJ44" s="1592"/>
      <c r="AK44" s="1592"/>
      <c r="AL44" s="1593"/>
    </row>
    <row r="45" spans="3:38" ht="13.5" customHeight="1">
      <c r="C45" s="1591"/>
      <c r="D45" s="1592"/>
      <c r="E45" s="1592"/>
      <c r="F45" s="1592"/>
      <c r="G45" s="1592"/>
      <c r="H45" s="1592"/>
      <c r="I45" s="1592"/>
      <c r="J45" s="1592"/>
      <c r="K45" s="1592"/>
      <c r="L45" s="1592"/>
      <c r="M45" s="1592"/>
      <c r="N45" s="1592"/>
      <c r="O45" s="1592"/>
      <c r="P45" s="1592"/>
      <c r="Q45" s="1592"/>
      <c r="R45" s="1592"/>
      <c r="S45" s="1592"/>
      <c r="T45" s="1592"/>
      <c r="U45" s="1592"/>
      <c r="V45" s="1592"/>
      <c r="W45" s="1592"/>
      <c r="X45" s="1592"/>
      <c r="Y45" s="1592"/>
      <c r="Z45" s="1592"/>
      <c r="AA45" s="1592"/>
      <c r="AB45" s="1592"/>
      <c r="AC45" s="1592"/>
      <c r="AD45" s="1592"/>
      <c r="AE45" s="1592"/>
      <c r="AF45" s="1592"/>
      <c r="AG45" s="1592"/>
      <c r="AH45" s="1592"/>
      <c r="AI45" s="1592"/>
      <c r="AJ45" s="1592"/>
      <c r="AK45" s="1592"/>
      <c r="AL45" s="1593"/>
    </row>
    <row r="46" spans="3:38" ht="13.5" customHeight="1">
      <c r="C46" s="1614"/>
      <c r="D46" s="1615"/>
      <c r="E46" s="1615"/>
      <c r="F46" s="1615"/>
      <c r="G46" s="1615"/>
      <c r="H46" s="1615"/>
      <c r="I46" s="1615"/>
      <c r="J46" s="1615"/>
      <c r="K46" s="1615"/>
      <c r="L46" s="1615"/>
      <c r="M46" s="1615"/>
      <c r="N46" s="1615"/>
      <c r="O46" s="1615"/>
      <c r="P46" s="1615"/>
      <c r="Q46" s="1615"/>
      <c r="R46" s="1615"/>
      <c r="S46" s="1615"/>
      <c r="T46" s="1615"/>
      <c r="U46" s="1615"/>
      <c r="V46" s="1615"/>
      <c r="W46" s="1615"/>
      <c r="X46" s="1615"/>
      <c r="Y46" s="1615"/>
      <c r="Z46" s="1615"/>
      <c r="AA46" s="1615"/>
      <c r="AB46" s="1615"/>
      <c r="AC46" s="1615"/>
      <c r="AD46" s="1615"/>
      <c r="AE46" s="1615"/>
      <c r="AF46" s="1615"/>
      <c r="AG46" s="1615"/>
      <c r="AH46" s="1615"/>
      <c r="AI46" s="1615"/>
      <c r="AJ46" s="1615"/>
      <c r="AK46" s="1615"/>
      <c r="AL46" s="1616"/>
    </row>
    <row r="47" spans="3:38" ht="13.5" customHeight="1">
      <c r="C47" s="1611" t="s">
        <v>716</v>
      </c>
      <c r="D47" s="1612"/>
      <c r="E47" s="1612"/>
      <c r="F47" s="1612"/>
      <c r="G47" s="1612"/>
      <c r="H47" s="1612"/>
      <c r="I47" s="1612"/>
      <c r="J47" s="1612"/>
      <c r="K47" s="1612"/>
      <c r="L47" s="1612"/>
      <c r="M47" s="1612"/>
      <c r="N47" s="1612"/>
      <c r="O47" s="1612"/>
      <c r="P47" s="1612"/>
      <c r="Q47" s="1612"/>
      <c r="R47" s="1612"/>
      <c r="S47" s="1612"/>
      <c r="T47" s="1612"/>
      <c r="U47" s="1612"/>
      <c r="V47" s="1612"/>
      <c r="W47" s="1612"/>
      <c r="X47" s="1612"/>
      <c r="Y47" s="1612"/>
      <c r="Z47" s="1612"/>
      <c r="AA47" s="1612"/>
      <c r="AB47" s="1612"/>
      <c r="AC47" s="1612"/>
      <c r="AD47" s="1612"/>
      <c r="AE47" s="1612"/>
      <c r="AF47" s="1612"/>
      <c r="AG47" s="1612"/>
      <c r="AH47" s="1612"/>
      <c r="AI47" s="1612"/>
      <c r="AJ47" s="1612"/>
      <c r="AK47" s="1612"/>
      <c r="AL47" s="1613"/>
    </row>
    <row r="48" spans="3:38" ht="13.5" customHeight="1">
      <c r="C48" s="1591"/>
      <c r="D48" s="1592"/>
      <c r="E48" s="1592"/>
      <c r="F48" s="1592"/>
      <c r="G48" s="1592"/>
      <c r="H48" s="1592"/>
      <c r="I48" s="1592"/>
      <c r="J48" s="1592"/>
      <c r="K48" s="1592"/>
      <c r="L48" s="1592"/>
      <c r="M48" s="1592"/>
      <c r="N48" s="1592"/>
      <c r="O48" s="1592"/>
      <c r="P48" s="1592"/>
      <c r="Q48" s="1592"/>
      <c r="R48" s="1592"/>
      <c r="S48" s="1592"/>
      <c r="T48" s="1592"/>
      <c r="U48" s="1592"/>
      <c r="V48" s="1592"/>
      <c r="W48" s="1592"/>
      <c r="X48" s="1592"/>
      <c r="Y48" s="1592"/>
      <c r="Z48" s="1592"/>
      <c r="AA48" s="1592"/>
      <c r="AB48" s="1592"/>
      <c r="AC48" s="1592"/>
      <c r="AD48" s="1592"/>
      <c r="AE48" s="1592"/>
      <c r="AF48" s="1592"/>
      <c r="AG48" s="1592"/>
      <c r="AH48" s="1592"/>
      <c r="AI48" s="1592"/>
      <c r="AJ48" s="1592"/>
      <c r="AK48" s="1592"/>
      <c r="AL48" s="1593"/>
    </row>
    <row r="49" spans="3:38" ht="13.5" customHeight="1">
      <c r="C49" s="1591"/>
      <c r="D49" s="1592"/>
      <c r="E49" s="1592"/>
      <c r="F49" s="1592"/>
      <c r="G49" s="1592"/>
      <c r="H49" s="1592"/>
      <c r="I49" s="1592"/>
      <c r="J49" s="1592"/>
      <c r="K49" s="1592"/>
      <c r="L49" s="1592"/>
      <c r="M49" s="1592"/>
      <c r="N49" s="1592"/>
      <c r="O49" s="1592"/>
      <c r="P49" s="1592"/>
      <c r="Q49" s="1592"/>
      <c r="R49" s="1592"/>
      <c r="S49" s="1592"/>
      <c r="T49" s="1592"/>
      <c r="U49" s="1592"/>
      <c r="V49" s="1592"/>
      <c r="W49" s="1592"/>
      <c r="X49" s="1592"/>
      <c r="Y49" s="1592"/>
      <c r="Z49" s="1592"/>
      <c r="AA49" s="1592"/>
      <c r="AB49" s="1592"/>
      <c r="AC49" s="1592"/>
      <c r="AD49" s="1592"/>
      <c r="AE49" s="1592"/>
      <c r="AF49" s="1592"/>
      <c r="AG49" s="1592"/>
      <c r="AH49" s="1592"/>
      <c r="AI49" s="1592"/>
      <c r="AJ49" s="1592"/>
      <c r="AK49" s="1592"/>
      <c r="AL49" s="1593"/>
    </row>
    <row r="50" spans="3:38" ht="13.5" customHeight="1">
      <c r="C50" s="1591"/>
      <c r="D50" s="1592"/>
      <c r="E50" s="1592"/>
      <c r="F50" s="1592"/>
      <c r="G50" s="1592"/>
      <c r="H50" s="1592"/>
      <c r="I50" s="1592"/>
      <c r="J50" s="1592"/>
      <c r="K50" s="1592"/>
      <c r="L50" s="1592"/>
      <c r="M50" s="1592"/>
      <c r="N50" s="1592"/>
      <c r="O50" s="1592"/>
      <c r="P50" s="1592"/>
      <c r="Q50" s="1592"/>
      <c r="R50" s="1592"/>
      <c r="S50" s="1592"/>
      <c r="T50" s="1592"/>
      <c r="U50" s="1592"/>
      <c r="V50" s="1592"/>
      <c r="W50" s="1592"/>
      <c r="X50" s="1592"/>
      <c r="Y50" s="1592"/>
      <c r="Z50" s="1592"/>
      <c r="AA50" s="1592"/>
      <c r="AB50" s="1592"/>
      <c r="AC50" s="1592"/>
      <c r="AD50" s="1592"/>
      <c r="AE50" s="1592"/>
      <c r="AF50" s="1592"/>
      <c r="AG50" s="1592"/>
      <c r="AH50" s="1592"/>
      <c r="AI50" s="1592"/>
      <c r="AJ50" s="1592"/>
      <c r="AK50" s="1592"/>
      <c r="AL50" s="1593"/>
    </row>
    <row r="51" spans="3:38" ht="13.5" customHeight="1">
      <c r="C51" s="1591"/>
      <c r="D51" s="1592"/>
      <c r="E51" s="1592"/>
      <c r="F51" s="1592"/>
      <c r="G51" s="1592"/>
      <c r="H51" s="1592"/>
      <c r="I51" s="1592"/>
      <c r="J51" s="1592"/>
      <c r="K51" s="1592"/>
      <c r="L51" s="1592"/>
      <c r="M51" s="1592"/>
      <c r="N51" s="1592"/>
      <c r="O51" s="1592"/>
      <c r="P51" s="1592"/>
      <c r="Q51" s="1592"/>
      <c r="R51" s="1592"/>
      <c r="S51" s="1592"/>
      <c r="T51" s="1592"/>
      <c r="U51" s="1592"/>
      <c r="V51" s="1592"/>
      <c r="W51" s="1592"/>
      <c r="X51" s="1592"/>
      <c r="Y51" s="1592"/>
      <c r="Z51" s="1592"/>
      <c r="AA51" s="1592"/>
      <c r="AB51" s="1592"/>
      <c r="AC51" s="1592"/>
      <c r="AD51" s="1592"/>
      <c r="AE51" s="1592"/>
      <c r="AF51" s="1592"/>
      <c r="AG51" s="1592"/>
      <c r="AH51" s="1592"/>
      <c r="AI51" s="1592"/>
      <c r="AJ51" s="1592"/>
      <c r="AK51" s="1592"/>
      <c r="AL51" s="1593"/>
    </row>
    <row r="52" spans="3:38" ht="13.5" customHeight="1">
      <c r="C52" s="1591"/>
      <c r="D52" s="1592"/>
      <c r="E52" s="1592"/>
      <c r="F52" s="1592"/>
      <c r="G52" s="1592"/>
      <c r="H52" s="1592"/>
      <c r="I52" s="1592"/>
      <c r="J52" s="1592"/>
      <c r="K52" s="1592"/>
      <c r="L52" s="1592"/>
      <c r="M52" s="1592"/>
      <c r="N52" s="1592"/>
      <c r="O52" s="1592"/>
      <c r="P52" s="1592"/>
      <c r="Q52" s="1592"/>
      <c r="R52" s="1592"/>
      <c r="S52" s="1592"/>
      <c r="T52" s="1592"/>
      <c r="U52" s="1592"/>
      <c r="V52" s="1592"/>
      <c r="W52" s="1592"/>
      <c r="X52" s="1592"/>
      <c r="Y52" s="1592"/>
      <c r="Z52" s="1592"/>
      <c r="AA52" s="1592"/>
      <c r="AB52" s="1592"/>
      <c r="AC52" s="1592"/>
      <c r="AD52" s="1592"/>
      <c r="AE52" s="1592"/>
      <c r="AF52" s="1592"/>
      <c r="AG52" s="1592"/>
      <c r="AH52" s="1592"/>
      <c r="AI52" s="1592"/>
      <c r="AJ52" s="1592"/>
      <c r="AK52" s="1592"/>
      <c r="AL52" s="1593"/>
    </row>
    <row r="53" spans="3:38" ht="13.5" customHeight="1">
      <c r="C53" s="1591"/>
      <c r="D53" s="1592"/>
      <c r="E53" s="1592"/>
      <c r="F53" s="1592"/>
      <c r="G53" s="1592"/>
      <c r="H53" s="1592"/>
      <c r="I53" s="1592"/>
      <c r="J53" s="1592"/>
      <c r="K53" s="1592"/>
      <c r="L53" s="1592"/>
      <c r="M53" s="1592"/>
      <c r="N53" s="1592"/>
      <c r="O53" s="1592"/>
      <c r="P53" s="1592"/>
      <c r="Q53" s="1592"/>
      <c r="R53" s="1592"/>
      <c r="S53" s="1592"/>
      <c r="T53" s="1592"/>
      <c r="U53" s="1592"/>
      <c r="V53" s="1592"/>
      <c r="W53" s="1592"/>
      <c r="X53" s="1592"/>
      <c r="Y53" s="1592"/>
      <c r="Z53" s="1592"/>
      <c r="AA53" s="1592"/>
      <c r="AB53" s="1592"/>
      <c r="AC53" s="1592"/>
      <c r="AD53" s="1592"/>
      <c r="AE53" s="1592"/>
      <c r="AF53" s="1592"/>
      <c r="AG53" s="1592"/>
      <c r="AH53" s="1592"/>
      <c r="AI53" s="1592"/>
      <c r="AJ53" s="1592"/>
      <c r="AK53" s="1592"/>
      <c r="AL53" s="1593"/>
    </row>
    <row r="54" spans="3:38" ht="13.5" customHeight="1">
      <c r="C54" s="1591"/>
      <c r="D54" s="1592"/>
      <c r="E54" s="1592"/>
      <c r="F54" s="1592"/>
      <c r="G54" s="1592"/>
      <c r="H54" s="1592"/>
      <c r="I54" s="1592"/>
      <c r="J54" s="1592"/>
      <c r="K54" s="1592"/>
      <c r="L54" s="1592"/>
      <c r="M54" s="1592"/>
      <c r="N54" s="1592"/>
      <c r="O54" s="1592"/>
      <c r="P54" s="1592"/>
      <c r="Q54" s="1592"/>
      <c r="R54" s="1592"/>
      <c r="S54" s="1592"/>
      <c r="T54" s="1592"/>
      <c r="U54" s="1592"/>
      <c r="V54" s="1592"/>
      <c r="W54" s="1592"/>
      <c r="X54" s="1592"/>
      <c r="Y54" s="1592"/>
      <c r="Z54" s="1592"/>
      <c r="AA54" s="1592"/>
      <c r="AB54" s="1592"/>
      <c r="AC54" s="1592"/>
      <c r="AD54" s="1592"/>
      <c r="AE54" s="1592"/>
      <c r="AF54" s="1592"/>
      <c r="AG54" s="1592"/>
      <c r="AH54" s="1592"/>
      <c r="AI54" s="1592"/>
      <c r="AJ54" s="1592"/>
      <c r="AK54" s="1592"/>
      <c r="AL54" s="1593"/>
    </row>
    <row r="55" spans="3:38" ht="13.5" customHeight="1">
      <c r="C55" s="1591"/>
      <c r="D55" s="1592"/>
      <c r="E55" s="1592"/>
      <c r="F55" s="1592"/>
      <c r="G55" s="1592"/>
      <c r="H55" s="1592"/>
      <c r="I55" s="1592"/>
      <c r="J55" s="1592"/>
      <c r="K55" s="1592"/>
      <c r="L55" s="1592"/>
      <c r="M55" s="1592"/>
      <c r="N55" s="1592"/>
      <c r="O55" s="1592"/>
      <c r="P55" s="1592"/>
      <c r="Q55" s="1592"/>
      <c r="R55" s="1592"/>
      <c r="S55" s="1592"/>
      <c r="T55" s="1592"/>
      <c r="U55" s="1592"/>
      <c r="V55" s="1592"/>
      <c r="W55" s="1592"/>
      <c r="X55" s="1592"/>
      <c r="Y55" s="1592"/>
      <c r="Z55" s="1592"/>
      <c r="AA55" s="1592"/>
      <c r="AB55" s="1592"/>
      <c r="AC55" s="1592"/>
      <c r="AD55" s="1592"/>
      <c r="AE55" s="1592"/>
      <c r="AF55" s="1592"/>
      <c r="AG55" s="1592"/>
      <c r="AH55" s="1592"/>
      <c r="AI55" s="1592"/>
      <c r="AJ55" s="1592"/>
      <c r="AK55" s="1592"/>
      <c r="AL55" s="1593"/>
    </row>
    <row r="56" spans="3:38" ht="13.5" customHeight="1">
      <c r="C56" s="1591"/>
      <c r="D56" s="1592"/>
      <c r="E56" s="1592"/>
      <c r="F56" s="1592"/>
      <c r="G56" s="1592"/>
      <c r="H56" s="1592"/>
      <c r="I56" s="1592"/>
      <c r="J56" s="1592"/>
      <c r="K56" s="1592"/>
      <c r="L56" s="1592"/>
      <c r="M56" s="1592"/>
      <c r="N56" s="1592"/>
      <c r="O56" s="1592"/>
      <c r="P56" s="1592"/>
      <c r="Q56" s="1592"/>
      <c r="R56" s="1592"/>
      <c r="S56" s="1592"/>
      <c r="T56" s="1592"/>
      <c r="U56" s="1592"/>
      <c r="V56" s="1592"/>
      <c r="W56" s="1592"/>
      <c r="X56" s="1592"/>
      <c r="Y56" s="1592"/>
      <c r="Z56" s="1592"/>
      <c r="AA56" s="1592"/>
      <c r="AB56" s="1592"/>
      <c r="AC56" s="1592"/>
      <c r="AD56" s="1592"/>
      <c r="AE56" s="1592"/>
      <c r="AF56" s="1592"/>
      <c r="AG56" s="1592"/>
      <c r="AH56" s="1592"/>
      <c r="AI56" s="1592"/>
      <c r="AJ56" s="1592"/>
      <c r="AK56" s="1592"/>
      <c r="AL56" s="1593"/>
    </row>
    <row r="57" spans="3:38" ht="13.5" customHeight="1">
      <c r="C57" s="1591"/>
      <c r="D57" s="1592"/>
      <c r="E57" s="1592"/>
      <c r="F57" s="1592"/>
      <c r="G57" s="1592"/>
      <c r="H57" s="1592"/>
      <c r="I57" s="1592"/>
      <c r="J57" s="1592"/>
      <c r="K57" s="1592"/>
      <c r="L57" s="1592"/>
      <c r="M57" s="1592"/>
      <c r="N57" s="1592"/>
      <c r="O57" s="1592"/>
      <c r="P57" s="1592"/>
      <c r="Q57" s="1592"/>
      <c r="R57" s="1592"/>
      <c r="S57" s="1592"/>
      <c r="T57" s="1592"/>
      <c r="U57" s="1592"/>
      <c r="V57" s="1592"/>
      <c r="W57" s="1592"/>
      <c r="X57" s="1592"/>
      <c r="Y57" s="1592"/>
      <c r="Z57" s="1592"/>
      <c r="AA57" s="1592"/>
      <c r="AB57" s="1592"/>
      <c r="AC57" s="1592"/>
      <c r="AD57" s="1592"/>
      <c r="AE57" s="1592"/>
      <c r="AF57" s="1592"/>
      <c r="AG57" s="1592"/>
      <c r="AH57" s="1592"/>
      <c r="AI57" s="1592"/>
      <c r="AJ57" s="1592"/>
      <c r="AK57" s="1592"/>
      <c r="AL57" s="1593"/>
    </row>
    <row r="58" spans="3:38" ht="13.5" customHeight="1">
      <c r="C58" s="1591"/>
      <c r="D58" s="1592"/>
      <c r="E58" s="1592"/>
      <c r="F58" s="1592"/>
      <c r="G58" s="1592"/>
      <c r="H58" s="1592"/>
      <c r="I58" s="1592"/>
      <c r="J58" s="1592"/>
      <c r="K58" s="1592"/>
      <c r="L58" s="1592"/>
      <c r="M58" s="1592"/>
      <c r="N58" s="1592"/>
      <c r="O58" s="1592"/>
      <c r="P58" s="1592"/>
      <c r="Q58" s="1592"/>
      <c r="R58" s="1592"/>
      <c r="S58" s="1592"/>
      <c r="T58" s="1592"/>
      <c r="U58" s="1592"/>
      <c r="V58" s="1592"/>
      <c r="W58" s="1592"/>
      <c r="X58" s="1592"/>
      <c r="Y58" s="1592"/>
      <c r="Z58" s="1592"/>
      <c r="AA58" s="1592"/>
      <c r="AB58" s="1592"/>
      <c r="AC58" s="1592"/>
      <c r="AD58" s="1592"/>
      <c r="AE58" s="1592"/>
      <c r="AF58" s="1592"/>
      <c r="AG58" s="1592"/>
      <c r="AH58" s="1592"/>
      <c r="AI58" s="1592"/>
      <c r="AJ58" s="1592"/>
      <c r="AK58" s="1592"/>
      <c r="AL58" s="1593"/>
    </row>
    <row r="59" spans="3:38" ht="13.5" customHeight="1">
      <c r="C59" s="1591"/>
      <c r="D59" s="1592"/>
      <c r="E59" s="1592"/>
      <c r="F59" s="1592"/>
      <c r="G59" s="1592"/>
      <c r="H59" s="1592"/>
      <c r="I59" s="1592"/>
      <c r="J59" s="1592"/>
      <c r="K59" s="1592"/>
      <c r="L59" s="1592"/>
      <c r="M59" s="1592"/>
      <c r="N59" s="1592"/>
      <c r="O59" s="1592"/>
      <c r="P59" s="1592"/>
      <c r="Q59" s="1592"/>
      <c r="R59" s="1592"/>
      <c r="S59" s="1592"/>
      <c r="T59" s="1592"/>
      <c r="U59" s="1592"/>
      <c r="V59" s="1592"/>
      <c r="W59" s="1592"/>
      <c r="X59" s="1592"/>
      <c r="Y59" s="1592"/>
      <c r="Z59" s="1592"/>
      <c r="AA59" s="1592"/>
      <c r="AB59" s="1592"/>
      <c r="AC59" s="1592"/>
      <c r="AD59" s="1592"/>
      <c r="AE59" s="1592"/>
      <c r="AF59" s="1592"/>
      <c r="AG59" s="1592"/>
      <c r="AH59" s="1592"/>
      <c r="AI59" s="1592"/>
      <c r="AJ59" s="1592"/>
      <c r="AK59" s="1592"/>
      <c r="AL59" s="1593"/>
    </row>
    <row r="60" spans="3:38" ht="13.5" customHeight="1">
      <c r="C60" s="1591"/>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3"/>
    </row>
    <row r="61" spans="3:38" ht="13.5" customHeight="1" thickBot="1">
      <c r="C61" s="1594"/>
      <c r="D61" s="1595"/>
      <c r="E61" s="1595"/>
      <c r="F61" s="1595"/>
      <c r="G61" s="1595"/>
      <c r="H61" s="1595"/>
      <c r="I61" s="1595"/>
      <c r="J61" s="1595"/>
      <c r="K61" s="1595"/>
      <c r="L61" s="1595"/>
      <c r="M61" s="1595"/>
      <c r="N61" s="1595"/>
      <c r="O61" s="1595"/>
      <c r="P61" s="1595"/>
      <c r="Q61" s="1595"/>
      <c r="R61" s="1595"/>
      <c r="S61" s="1595"/>
      <c r="T61" s="1595"/>
      <c r="U61" s="1595"/>
      <c r="V61" s="1595"/>
      <c r="W61" s="1595"/>
      <c r="X61" s="1595"/>
      <c r="Y61" s="1595"/>
      <c r="Z61" s="1595"/>
      <c r="AA61" s="1595"/>
      <c r="AB61" s="1595"/>
      <c r="AC61" s="1595"/>
      <c r="AD61" s="1595"/>
      <c r="AE61" s="1595"/>
      <c r="AF61" s="1595"/>
      <c r="AG61" s="1595"/>
      <c r="AH61" s="1595"/>
      <c r="AI61" s="1595"/>
      <c r="AJ61" s="1595"/>
      <c r="AK61" s="1595"/>
      <c r="AL61" s="1596"/>
    </row>
    <row r="63" spans="3:38">
      <c r="C63" s="396" t="s">
        <v>717</v>
      </c>
    </row>
  </sheetData>
  <sheetProtection algorithmName="SHA-512" hashValue="gX9FMyVl/ILL9Tb8VlnQSyy+aWunqHbKyIPaXZlb7rbTXrgrgWQst/KZhxzPLx6eBgbtCWX7nFUURi4sl3oIMw==" saltValue="tHNylcTkiBfv634YOBVWxg==" spinCount="100000" sheet="1" objects="1" scenarios="1"/>
  <mergeCells count="11">
    <mergeCell ref="C48:AL61"/>
    <mergeCell ref="C5:AL6"/>
    <mergeCell ref="O13:T14"/>
    <mergeCell ref="U13:AL14"/>
    <mergeCell ref="C15:H16"/>
    <mergeCell ref="I15:AL16"/>
    <mergeCell ref="C17:AL17"/>
    <mergeCell ref="C18:AL31"/>
    <mergeCell ref="C32:AL32"/>
    <mergeCell ref="C33:AL46"/>
    <mergeCell ref="C47:AL47"/>
  </mergeCells>
  <phoneticPr fontId="55"/>
  <pageMargins left="0.70866141732283472" right="0.70866141732283472" top="0.74803149606299213" bottom="0.74803149606299213" header="0.31496062992125984" footer="0.31496062992125984"/>
  <pageSetup paperSize="9" scale="96"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filterMode="1">
    <tabColor theme="0" tint="-0.499984740745262"/>
    <pageSetUpPr fitToPage="1"/>
  </sheetPr>
  <dimension ref="A3:AX56"/>
  <sheetViews>
    <sheetView showGridLines="0" view="pageBreakPreview" zoomScaleNormal="100" zoomScaleSheetLayoutView="100" workbookViewId="0"/>
  </sheetViews>
  <sheetFormatPr defaultColWidth="2.5" defaultRowHeight="12.75" outlineLevelCol="1"/>
  <cols>
    <col min="1" max="2" width="2.5" style="396" customWidth="1" outlineLevel="1"/>
    <col min="3" max="3" width="5" style="396" customWidth="1" outlineLevel="1"/>
    <col min="4" max="4" width="1.375" style="396" customWidth="1"/>
    <col min="5" max="5" width="3" style="396" customWidth="1"/>
    <col min="6" max="40" width="2.5" style="396" customWidth="1"/>
    <col min="41" max="41" width="1.125" style="396" customWidth="1"/>
    <col min="42" max="42" width="2.5" style="396" hidden="1" customWidth="1" outlineLevel="1"/>
    <col min="43" max="43" width="5.875" style="396" hidden="1" customWidth="1" outlineLevel="1"/>
    <col min="44" max="44" width="5.5" style="396" hidden="1" customWidth="1" outlineLevel="1"/>
    <col min="45" max="45" width="9.5" style="396" hidden="1" customWidth="1" outlineLevel="1"/>
    <col min="46" max="49" width="2.5" style="396" hidden="1" customWidth="1" outlineLevel="1"/>
    <col min="50" max="50" width="2.5" style="396" collapsed="1"/>
    <col min="51" max="16384" width="2.5" style="396"/>
  </cols>
  <sheetData>
    <row r="3" spans="3:49">
      <c r="C3" s="395" t="s">
        <v>667</v>
      </c>
    </row>
    <row r="4" spans="3:49" ht="21">
      <c r="C4" s="395" t="s">
        <v>718</v>
      </c>
      <c r="D4" s="1554" t="str">
        <f>IF(C5="－","対象外","対象")</f>
        <v>対象外</v>
      </c>
      <c r="E4" s="1554"/>
      <c r="F4" s="1554"/>
      <c r="G4" s="1554"/>
      <c r="H4" s="1554"/>
      <c r="I4" s="1554"/>
      <c r="J4" s="1554"/>
      <c r="K4" s="1554"/>
      <c r="L4" s="1554"/>
      <c r="M4" s="1554"/>
      <c r="N4" s="1554"/>
      <c r="O4" s="1554"/>
      <c r="P4" s="1554"/>
      <c r="Q4" s="1554"/>
      <c r="R4" s="1554"/>
      <c r="S4" s="1554"/>
      <c r="T4" s="1554"/>
      <c r="U4" s="1554"/>
      <c r="V4" s="1554"/>
      <c r="W4" s="1554"/>
      <c r="X4" s="1554"/>
      <c r="Y4" s="1554"/>
      <c r="Z4" s="1554"/>
      <c r="AA4" s="1554"/>
      <c r="AB4" s="1554"/>
      <c r="AC4" s="1554"/>
      <c r="AD4" s="1554"/>
      <c r="AE4" s="1554"/>
      <c r="AF4" s="1554"/>
      <c r="AG4" s="1554"/>
      <c r="AH4" s="1554"/>
      <c r="AI4" s="1554"/>
      <c r="AJ4" s="1554"/>
      <c r="AK4" s="1554"/>
      <c r="AL4" s="1554"/>
      <c r="AM4" s="1554"/>
      <c r="AN4" s="1554"/>
      <c r="AO4" s="1554"/>
    </row>
    <row r="5" spans="3:49" s="399" customFormat="1" ht="26.25" hidden="1" customHeight="1">
      <c r="C5" s="412" t="str">
        <f>IF(①入力票!K4="○","○","－")</f>
        <v>－</v>
      </c>
      <c r="E5" s="400"/>
      <c r="Y5" s="401"/>
      <c r="Z5" s="402" t="s">
        <v>469</v>
      </c>
      <c r="AA5" s="403"/>
      <c r="AB5" s="403"/>
      <c r="AC5" s="403"/>
      <c r="AD5" s="403"/>
      <c r="AE5" s="403"/>
      <c r="AF5" s="403"/>
      <c r="AG5" s="403"/>
      <c r="AH5" s="403"/>
      <c r="AI5" s="403"/>
      <c r="AJ5" s="403"/>
      <c r="AK5" s="403"/>
      <c r="AL5" s="403"/>
      <c r="AM5" s="403"/>
      <c r="AN5" s="404" t="s">
        <v>719</v>
      </c>
      <c r="AO5" s="401"/>
    </row>
    <row r="6" spans="3:49" s="399" customFormat="1" ht="21" hidden="1">
      <c r="C6" s="409" t="str">
        <f>+$C$5</f>
        <v>－</v>
      </c>
      <c r="E6" s="449" t="s">
        <v>720</v>
      </c>
      <c r="Z6" s="450"/>
      <c r="AA6" s="450"/>
      <c r="AB6" s="451"/>
      <c r="AC6" s="416"/>
      <c r="AD6" s="416"/>
      <c r="AE6" s="413"/>
      <c r="AF6" s="416"/>
      <c r="AG6" s="416"/>
      <c r="AH6" s="1649"/>
      <c r="AI6" s="1649"/>
      <c r="AJ6" s="416"/>
      <c r="AK6" s="416"/>
      <c r="AL6" s="416"/>
      <c r="AM6" s="403"/>
      <c r="AN6" s="404"/>
      <c r="AO6" s="401"/>
    </row>
    <row r="7" spans="3:49" ht="13.5" hidden="1">
      <c r="C7" s="409" t="str">
        <f t="shared" ref="C7:C56" si="0">+$C$5</f>
        <v>－</v>
      </c>
      <c r="E7" s="405"/>
      <c r="F7" s="405"/>
      <c r="G7" s="405"/>
      <c r="H7" s="405"/>
      <c r="I7" s="405"/>
      <c r="J7" s="405"/>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row>
    <row r="8" spans="3:49" ht="13.5" hidden="1">
      <c r="C8" s="409" t="str">
        <f t="shared" si="0"/>
        <v>－</v>
      </c>
      <c r="E8" s="1630" t="s">
        <v>670</v>
      </c>
      <c r="F8" s="1631"/>
      <c r="G8" s="1631"/>
      <c r="H8" s="1631"/>
      <c r="I8" s="1631"/>
      <c r="J8" s="1650"/>
      <c r="K8" s="1652" t="str">
        <f>①入力票!C6</f>
        <v>別府系送水管布設工事（その１）</v>
      </c>
      <c r="L8" s="1653"/>
      <c r="M8" s="1653"/>
      <c r="N8" s="1653"/>
      <c r="O8" s="1653"/>
      <c r="P8" s="1653"/>
      <c r="Q8" s="1653"/>
      <c r="R8" s="1653"/>
      <c r="S8" s="1653"/>
      <c r="T8" s="1653"/>
      <c r="U8" s="1653"/>
      <c r="V8" s="1653"/>
      <c r="W8" s="1653"/>
      <c r="X8" s="1653"/>
      <c r="Y8" s="1653"/>
      <c r="Z8" s="1653"/>
      <c r="AA8" s="1653"/>
      <c r="AB8" s="1653"/>
      <c r="AC8" s="1653"/>
      <c r="AD8" s="1653"/>
      <c r="AE8" s="1653"/>
      <c r="AF8" s="1653"/>
      <c r="AG8" s="1653"/>
      <c r="AH8" s="1653"/>
      <c r="AI8" s="1653"/>
      <c r="AJ8" s="1653"/>
      <c r="AK8" s="1653"/>
      <c r="AL8" s="1653"/>
      <c r="AM8" s="1653"/>
      <c r="AN8" s="1654"/>
    </row>
    <row r="9" spans="3:49" ht="13.5" hidden="1">
      <c r="C9" s="409" t="str">
        <f t="shared" si="0"/>
        <v>－</v>
      </c>
      <c r="E9" s="1632"/>
      <c r="F9" s="1633"/>
      <c r="G9" s="1633"/>
      <c r="H9" s="1633"/>
      <c r="I9" s="1633"/>
      <c r="J9" s="1651"/>
      <c r="K9" s="1655" t="s">
        <v>794</v>
      </c>
      <c r="L9" s="1656"/>
      <c r="M9" s="1656"/>
      <c r="N9" s="1656"/>
      <c r="O9" s="1656"/>
      <c r="P9" s="1656"/>
      <c r="Q9" s="1656"/>
      <c r="R9" s="1656"/>
      <c r="S9" s="1656"/>
      <c r="T9" s="1656"/>
      <c r="U9" s="1656"/>
      <c r="V9" s="1656"/>
      <c r="W9" s="1656"/>
      <c r="X9" s="1656"/>
      <c r="Y9" s="1656"/>
      <c r="Z9" s="1656"/>
      <c r="AA9" s="1656"/>
      <c r="AB9" s="1656"/>
      <c r="AC9" s="1656"/>
      <c r="AD9" s="1656"/>
      <c r="AE9" s="1656"/>
      <c r="AF9" s="1656"/>
      <c r="AG9" s="1656"/>
      <c r="AH9" s="1656"/>
      <c r="AI9" s="1656"/>
      <c r="AJ9" s="1656"/>
      <c r="AK9" s="1656"/>
      <c r="AL9" s="1656"/>
      <c r="AM9" s="1656"/>
      <c r="AN9" s="1657"/>
    </row>
    <row r="10" spans="3:49" ht="13.5" hidden="1">
      <c r="C10" s="409" t="str">
        <f t="shared" si="0"/>
        <v>－</v>
      </c>
      <c r="E10" s="408"/>
      <c r="F10" s="408"/>
      <c r="G10" s="408"/>
      <c r="H10" s="408"/>
      <c r="I10" s="408"/>
      <c r="J10" s="408"/>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row>
    <row r="11" spans="3:49" ht="13.5" hidden="1">
      <c r="C11" s="409" t="str">
        <f t="shared" si="0"/>
        <v>－</v>
      </c>
      <c r="E11" s="453" t="s">
        <v>721</v>
      </c>
      <c r="G11" s="408"/>
      <c r="H11" s="408"/>
      <c r="I11" s="408"/>
      <c r="J11" s="408"/>
      <c r="K11" s="452"/>
      <c r="L11" s="452"/>
      <c r="M11" s="452"/>
      <c r="N11" s="452"/>
      <c r="O11" s="452"/>
      <c r="P11" s="452"/>
      <c r="Q11" s="452"/>
      <c r="R11" s="452"/>
      <c r="S11" s="452"/>
      <c r="T11" s="452"/>
      <c r="U11" s="452"/>
      <c r="V11" s="452"/>
      <c r="W11" s="452"/>
      <c r="X11" s="452"/>
      <c r="Y11" s="452"/>
      <c r="Z11" s="452"/>
      <c r="AA11" s="452"/>
      <c r="AB11" s="452"/>
      <c r="AC11" s="452"/>
      <c r="AD11" s="452"/>
      <c r="AE11" s="452"/>
      <c r="AF11" s="452"/>
      <c r="AG11" s="452"/>
      <c r="AH11" s="452"/>
      <c r="AI11" s="452"/>
      <c r="AJ11" s="452"/>
      <c r="AK11" s="452"/>
      <c r="AL11" s="452"/>
      <c r="AM11" s="452"/>
      <c r="AN11" s="452"/>
    </row>
    <row r="12" spans="3:49" ht="13.5" hidden="1">
      <c r="C12" s="409" t="str">
        <f t="shared" si="0"/>
        <v>－</v>
      </c>
      <c r="E12" s="453" t="s">
        <v>722</v>
      </c>
      <c r="G12" s="408"/>
      <c r="H12" s="408"/>
      <c r="I12" s="408"/>
      <c r="J12" s="408"/>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Q12" s="396" t="s">
        <v>723</v>
      </c>
    </row>
    <row r="13" spans="3:49" ht="13.5" hidden="1">
      <c r="C13" s="409" t="str">
        <f t="shared" si="0"/>
        <v>－</v>
      </c>
      <c r="E13" s="453"/>
      <c r="G13" s="408"/>
      <c r="H13" s="408"/>
      <c r="I13" s="408"/>
      <c r="J13" s="408"/>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row>
    <row r="14" spans="3:49" ht="17.25" hidden="1" customHeight="1">
      <c r="C14" s="409" t="str">
        <f t="shared" si="0"/>
        <v>－</v>
      </c>
      <c r="E14" s="1586" t="s">
        <v>689</v>
      </c>
      <c r="F14" s="1587"/>
      <c r="G14" s="1587"/>
      <c r="H14" s="1587"/>
      <c r="I14" s="1587"/>
      <c r="J14" s="1588"/>
      <c r="K14" s="1576"/>
      <c r="L14" s="1576"/>
      <c r="M14" s="1576"/>
      <c r="N14" s="1576"/>
      <c r="O14" s="1576"/>
      <c r="P14" s="1576"/>
      <c r="Q14" s="1576"/>
      <c r="R14" s="1576"/>
      <c r="S14" s="1576"/>
      <c r="T14" s="1576"/>
      <c r="U14" s="1576"/>
      <c r="V14" s="1576"/>
      <c r="W14" s="1576"/>
      <c r="X14" s="454" t="s">
        <v>736</v>
      </c>
      <c r="Y14" s="454"/>
      <c r="Z14" s="454"/>
      <c r="AA14" s="454"/>
      <c r="AB14" s="454"/>
      <c r="AC14" s="454"/>
      <c r="AD14" s="454"/>
      <c r="AE14" s="454"/>
      <c r="AF14" s="427"/>
      <c r="AG14" s="427"/>
      <c r="AI14" s="452"/>
      <c r="AJ14" s="452"/>
      <c r="AK14" s="452"/>
      <c r="AL14" s="452"/>
      <c r="AM14" s="452"/>
      <c r="AN14" s="452"/>
      <c r="AQ14" s="405"/>
      <c r="AR14" s="405"/>
      <c r="AS14" s="405"/>
      <c r="AT14" s="405"/>
      <c r="AU14" s="405"/>
      <c r="AV14" s="405"/>
      <c r="AW14" s="405"/>
    </row>
    <row r="15" spans="3:49" s="455" customFormat="1" ht="17.25" hidden="1" customHeight="1" thickBot="1">
      <c r="C15" s="409" t="str">
        <f t="shared" si="0"/>
        <v>－</v>
      </c>
      <c r="E15" s="407"/>
      <c r="F15" s="407"/>
      <c r="G15" s="407"/>
      <c r="H15" s="407"/>
      <c r="I15" s="407"/>
      <c r="J15" s="407"/>
      <c r="K15" s="453"/>
      <c r="L15" s="453"/>
      <c r="M15" s="453"/>
      <c r="N15" s="453"/>
      <c r="O15" s="453"/>
      <c r="P15" s="1617"/>
      <c r="Q15" s="1617"/>
      <c r="R15" s="1617"/>
      <c r="S15" s="1617"/>
      <c r="T15" s="1617"/>
      <c r="U15" s="1617"/>
      <c r="V15" s="1617"/>
      <c r="W15" s="1617"/>
      <c r="X15" s="1618"/>
      <c r="Y15" s="1618"/>
      <c r="Z15" s="453"/>
      <c r="AA15" s="456"/>
      <c r="AB15" s="427"/>
      <c r="AC15" s="427"/>
      <c r="AD15" s="427"/>
      <c r="AE15" s="427"/>
      <c r="AF15" s="427"/>
      <c r="AG15" s="427"/>
      <c r="AI15" s="456"/>
      <c r="AJ15" s="456"/>
      <c r="AK15" s="1620" t="s">
        <v>724</v>
      </c>
      <c r="AL15" s="1620"/>
      <c r="AM15" s="1620"/>
      <c r="AN15" s="1620"/>
    </row>
    <row r="16" spans="3:49" s="455" customFormat="1" ht="17.25" hidden="1" customHeight="1">
      <c r="C16" s="409" t="str">
        <f t="shared" si="0"/>
        <v>－</v>
      </c>
      <c r="E16" s="1630" t="s">
        <v>725</v>
      </c>
      <c r="F16" s="1631"/>
      <c r="G16" s="1631"/>
      <c r="H16" s="1631"/>
      <c r="I16" s="1631"/>
      <c r="J16" s="1631"/>
      <c r="K16" s="1631"/>
      <c r="L16" s="1631"/>
      <c r="M16" s="1631"/>
      <c r="N16" s="1631"/>
      <c r="O16" s="1631"/>
      <c r="P16" s="1634"/>
      <c r="Q16" s="1635"/>
      <c r="R16" s="1635"/>
      <c r="S16" s="1635"/>
      <c r="T16" s="1635"/>
      <c r="U16" s="1635"/>
      <c r="V16" s="1635"/>
      <c r="W16" s="1635"/>
      <c r="X16" s="1635"/>
      <c r="Y16" s="1636"/>
      <c r="Z16" s="1640" t="s">
        <v>726</v>
      </c>
      <c r="AA16" s="1641"/>
      <c r="AB16" s="1644" t="str">
        <f>IF(AQ14=TRUE,"←履行義務が発生します。","")</f>
        <v/>
      </c>
      <c r="AC16" s="1645"/>
      <c r="AD16" s="1645"/>
      <c r="AE16" s="1645"/>
      <c r="AF16" s="1645"/>
      <c r="AG16" s="1645"/>
      <c r="AH16" s="1645"/>
      <c r="AI16" s="1645"/>
      <c r="AJ16" s="1645"/>
      <c r="AK16" s="1619" t="str">
        <f>IF(K14="","「提案の有無」を選択してください。",IF(OR(K14="提案しない。",P16=""),"Ｆ",VLOOKUP(P16,AQ18:AS23,2,1)))</f>
        <v>「提案の有無」を選択してください。</v>
      </c>
      <c r="AL16" s="1619"/>
      <c r="AM16" s="1619"/>
      <c r="AN16" s="1619"/>
      <c r="AR16" s="457"/>
      <c r="AS16" s="458" t="s">
        <v>1021</v>
      </c>
    </row>
    <row r="17" spans="3:45" s="455" customFormat="1" ht="17.25" hidden="1" customHeight="1" thickBot="1">
      <c r="C17" s="409" t="str">
        <f t="shared" si="0"/>
        <v>－</v>
      </c>
      <c r="E17" s="1632"/>
      <c r="F17" s="1633"/>
      <c r="G17" s="1633"/>
      <c r="H17" s="1633"/>
      <c r="I17" s="1633"/>
      <c r="J17" s="1633"/>
      <c r="K17" s="1633"/>
      <c r="L17" s="1633"/>
      <c r="M17" s="1633"/>
      <c r="N17" s="1633"/>
      <c r="O17" s="1633"/>
      <c r="P17" s="1637"/>
      <c r="Q17" s="1638"/>
      <c r="R17" s="1638"/>
      <c r="S17" s="1638"/>
      <c r="T17" s="1638"/>
      <c r="U17" s="1638"/>
      <c r="V17" s="1638"/>
      <c r="W17" s="1638"/>
      <c r="X17" s="1638"/>
      <c r="Y17" s="1639"/>
      <c r="Z17" s="1642"/>
      <c r="AA17" s="1643"/>
      <c r="AB17" s="1646" t="s">
        <v>727</v>
      </c>
      <c r="AC17" s="1647"/>
      <c r="AD17" s="1647"/>
      <c r="AE17" s="1647"/>
      <c r="AF17" s="1647"/>
      <c r="AG17" s="1647"/>
      <c r="AH17" s="1647"/>
      <c r="AI17" s="1647"/>
      <c r="AJ17" s="1648"/>
      <c r="AK17" s="1619"/>
      <c r="AL17" s="1619"/>
      <c r="AM17" s="1619"/>
      <c r="AN17" s="1619"/>
      <c r="AS17" s="459" t="e">
        <f>VLOOKUP(AK16,AR18:AS23,2,2)</f>
        <v>#N/A</v>
      </c>
    </row>
    <row r="18" spans="3:45" s="455" customFormat="1" ht="17.25" hidden="1" customHeight="1" thickBot="1">
      <c r="C18" s="409" t="str">
        <f t="shared" si="0"/>
        <v>－</v>
      </c>
      <c r="E18" s="408"/>
      <c r="F18" s="408"/>
      <c r="G18" s="408"/>
      <c r="H18" s="408"/>
      <c r="I18" s="408"/>
      <c r="J18" s="408"/>
      <c r="K18" s="453"/>
      <c r="L18" s="453"/>
      <c r="M18" s="453"/>
      <c r="N18" s="453"/>
      <c r="O18" s="453"/>
      <c r="P18" s="453"/>
      <c r="Q18" s="453"/>
      <c r="R18" s="453"/>
      <c r="S18" s="453"/>
      <c r="T18" s="453"/>
      <c r="U18" s="453"/>
      <c r="V18" s="453"/>
      <c r="W18" s="453"/>
      <c r="X18" s="453"/>
      <c r="Y18" s="453"/>
      <c r="Z18" s="453"/>
      <c r="AL18" s="456"/>
      <c r="AM18" s="456"/>
      <c r="AN18" s="456"/>
      <c r="AQ18" s="460">
        <v>0</v>
      </c>
      <c r="AR18" s="460" t="s">
        <v>728</v>
      </c>
      <c r="AS18" s="460">
        <v>1</v>
      </c>
    </row>
    <row r="19" spans="3:45" s="455" customFormat="1" ht="17.25" hidden="1" customHeight="1">
      <c r="C19" s="409" t="str">
        <f t="shared" si="0"/>
        <v>－</v>
      </c>
      <c r="E19" s="1621" t="s">
        <v>1271</v>
      </c>
      <c r="F19" s="1622"/>
      <c r="G19" s="1622"/>
      <c r="H19" s="1622"/>
      <c r="I19" s="1622"/>
      <c r="J19" s="1622"/>
      <c r="K19" s="1622"/>
      <c r="L19" s="1622"/>
      <c r="M19" s="1622"/>
      <c r="N19" s="1622"/>
      <c r="O19" s="1622"/>
      <c r="P19" s="1622"/>
      <c r="Q19" s="1622"/>
      <c r="R19" s="1622"/>
      <c r="S19" s="1622"/>
      <c r="T19" s="1622"/>
      <c r="U19" s="1622"/>
      <c r="V19" s="1622"/>
      <c r="W19" s="1622"/>
      <c r="X19" s="1622"/>
      <c r="Y19" s="1622"/>
      <c r="Z19" s="1622"/>
      <c r="AA19" s="1622"/>
      <c r="AB19" s="1622"/>
      <c r="AC19" s="1622"/>
      <c r="AD19" s="1622"/>
      <c r="AE19" s="1622"/>
      <c r="AF19" s="1622"/>
      <c r="AG19" s="1622"/>
      <c r="AH19" s="1622"/>
      <c r="AI19" s="1622"/>
      <c r="AJ19" s="1622"/>
      <c r="AK19" s="1622"/>
      <c r="AL19" s="1622"/>
      <c r="AM19" s="1622"/>
      <c r="AN19" s="1623"/>
      <c r="AQ19" s="460">
        <v>3</v>
      </c>
      <c r="AR19" s="460" t="s">
        <v>729</v>
      </c>
      <c r="AS19" s="460">
        <v>0.8</v>
      </c>
    </row>
    <row r="20" spans="3:45" s="455" customFormat="1" ht="17.25" hidden="1" customHeight="1">
      <c r="C20" s="409" t="str">
        <f t="shared" si="0"/>
        <v>－</v>
      </c>
      <c r="E20" s="1624"/>
      <c r="F20" s="1625"/>
      <c r="G20" s="1625"/>
      <c r="H20" s="1625"/>
      <c r="I20" s="1625"/>
      <c r="J20" s="1625"/>
      <c r="K20" s="1625"/>
      <c r="L20" s="1625"/>
      <c r="M20" s="1625"/>
      <c r="N20" s="1625"/>
      <c r="O20" s="1625"/>
      <c r="P20" s="1625"/>
      <c r="Q20" s="1625"/>
      <c r="R20" s="1625"/>
      <c r="S20" s="1625"/>
      <c r="T20" s="1625"/>
      <c r="U20" s="1625"/>
      <c r="V20" s="1625"/>
      <c r="W20" s="1625"/>
      <c r="X20" s="1625"/>
      <c r="Y20" s="1625"/>
      <c r="Z20" s="1625"/>
      <c r="AA20" s="1625"/>
      <c r="AB20" s="1625"/>
      <c r="AC20" s="1625"/>
      <c r="AD20" s="1625"/>
      <c r="AE20" s="1625"/>
      <c r="AF20" s="1625"/>
      <c r="AG20" s="1625"/>
      <c r="AH20" s="1625"/>
      <c r="AI20" s="1625"/>
      <c r="AJ20" s="1625"/>
      <c r="AK20" s="1625"/>
      <c r="AL20" s="1625"/>
      <c r="AM20" s="1625"/>
      <c r="AN20" s="1626"/>
      <c r="AQ20" s="460">
        <v>6</v>
      </c>
      <c r="AR20" s="460" t="s">
        <v>730</v>
      </c>
      <c r="AS20" s="460">
        <v>0.6</v>
      </c>
    </row>
    <row r="21" spans="3:45" s="455" customFormat="1" ht="17.25" hidden="1" customHeight="1">
      <c r="C21" s="409" t="str">
        <f t="shared" si="0"/>
        <v>－</v>
      </c>
      <c r="E21" s="1624"/>
      <c r="F21" s="1625"/>
      <c r="G21" s="1625"/>
      <c r="H21" s="1625"/>
      <c r="I21" s="1625"/>
      <c r="J21" s="1625"/>
      <c r="K21" s="1625"/>
      <c r="L21" s="1625"/>
      <c r="M21" s="1625"/>
      <c r="N21" s="1625"/>
      <c r="O21" s="1625"/>
      <c r="P21" s="1625"/>
      <c r="Q21" s="1625"/>
      <c r="R21" s="1625"/>
      <c r="S21" s="1625"/>
      <c r="T21" s="1625"/>
      <c r="U21" s="1625"/>
      <c r="V21" s="1625"/>
      <c r="W21" s="1625"/>
      <c r="X21" s="1625"/>
      <c r="Y21" s="1625"/>
      <c r="Z21" s="1625"/>
      <c r="AA21" s="1625"/>
      <c r="AB21" s="1625"/>
      <c r="AC21" s="1625"/>
      <c r="AD21" s="1625"/>
      <c r="AE21" s="1625"/>
      <c r="AF21" s="1625"/>
      <c r="AG21" s="1625"/>
      <c r="AH21" s="1625"/>
      <c r="AI21" s="1625"/>
      <c r="AJ21" s="1625"/>
      <c r="AK21" s="1625"/>
      <c r="AL21" s="1625"/>
      <c r="AM21" s="1625"/>
      <c r="AN21" s="1626"/>
      <c r="AQ21" s="460">
        <v>11</v>
      </c>
      <c r="AR21" s="460" t="s">
        <v>731</v>
      </c>
      <c r="AS21" s="460">
        <v>0.4</v>
      </c>
    </row>
    <row r="22" spans="3:45" s="455" customFormat="1" ht="17.25" hidden="1" customHeight="1">
      <c r="C22" s="409" t="str">
        <f t="shared" si="0"/>
        <v>－</v>
      </c>
      <c r="E22" s="1624"/>
      <c r="F22" s="1625"/>
      <c r="G22" s="1625"/>
      <c r="H22" s="1625"/>
      <c r="I22" s="1625"/>
      <c r="J22" s="1625"/>
      <c r="K22" s="1625"/>
      <c r="L22" s="1625"/>
      <c r="M22" s="1625"/>
      <c r="N22" s="1625"/>
      <c r="O22" s="1625"/>
      <c r="P22" s="1625"/>
      <c r="Q22" s="1625"/>
      <c r="R22" s="1625"/>
      <c r="S22" s="1625"/>
      <c r="T22" s="1625"/>
      <c r="U22" s="1625"/>
      <c r="V22" s="1625"/>
      <c r="W22" s="1625"/>
      <c r="X22" s="1625"/>
      <c r="Y22" s="1625"/>
      <c r="Z22" s="1625"/>
      <c r="AA22" s="1625"/>
      <c r="AB22" s="1625"/>
      <c r="AC22" s="1625"/>
      <c r="AD22" s="1625"/>
      <c r="AE22" s="1625"/>
      <c r="AF22" s="1625"/>
      <c r="AG22" s="1625"/>
      <c r="AH22" s="1625"/>
      <c r="AI22" s="1625"/>
      <c r="AJ22" s="1625"/>
      <c r="AK22" s="1625"/>
      <c r="AL22" s="1625"/>
      <c r="AM22" s="1625"/>
      <c r="AN22" s="1626"/>
      <c r="AQ22" s="460">
        <v>16</v>
      </c>
      <c r="AR22" s="460" t="s">
        <v>732</v>
      </c>
      <c r="AS22" s="460">
        <v>0.2</v>
      </c>
    </row>
    <row r="23" spans="3:45" s="455" customFormat="1" ht="17.25" hidden="1" customHeight="1">
      <c r="C23" s="409" t="str">
        <f t="shared" si="0"/>
        <v>－</v>
      </c>
      <c r="E23" s="1624"/>
      <c r="F23" s="1625"/>
      <c r="G23" s="1625"/>
      <c r="H23" s="1625"/>
      <c r="I23" s="1625"/>
      <c r="J23" s="1625"/>
      <c r="K23" s="1625"/>
      <c r="L23" s="1625"/>
      <c r="M23" s="1625"/>
      <c r="N23" s="1625"/>
      <c r="O23" s="1625"/>
      <c r="P23" s="1625"/>
      <c r="Q23" s="1625"/>
      <c r="R23" s="1625"/>
      <c r="S23" s="1625"/>
      <c r="T23" s="1625"/>
      <c r="U23" s="1625"/>
      <c r="V23" s="1625"/>
      <c r="W23" s="1625"/>
      <c r="X23" s="1625"/>
      <c r="Y23" s="1625"/>
      <c r="Z23" s="1625"/>
      <c r="AA23" s="1625"/>
      <c r="AB23" s="1625"/>
      <c r="AC23" s="1625"/>
      <c r="AD23" s="1625"/>
      <c r="AE23" s="1625"/>
      <c r="AF23" s="1625"/>
      <c r="AG23" s="1625"/>
      <c r="AH23" s="1625"/>
      <c r="AI23" s="1625"/>
      <c r="AJ23" s="1625"/>
      <c r="AK23" s="1625"/>
      <c r="AL23" s="1625"/>
      <c r="AM23" s="1625"/>
      <c r="AN23" s="1626"/>
      <c r="AQ23" s="460">
        <v>21</v>
      </c>
      <c r="AR23" s="460" t="s">
        <v>733</v>
      </c>
      <c r="AS23" s="460">
        <v>0</v>
      </c>
    </row>
    <row r="24" spans="3:45" s="455" customFormat="1" ht="17.25" hidden="1" customHeight="1" thickBot="1">
      <c r="C24" s="409" t="str">
        <f t="shared" si="0"/>
        <v>－</v>
      </c>
      <c r="E24" s="1627"/>
      <c r="F24" s="1628"/>
      <c r="G24" s="1628"/>
      <c r="H24" s="1628"/>
      <c r="I24" s="1628"/>
      <c r="J24" s="1628"/>
      <c r="K24" s="1628"/>
      <c r="L24" s="1628"/>
      <c r="M24" s="1628"/>
      <c r="N24" s="1628"/>
      <c r="O24" s="1628"/>
      <c r="P24" s="1628"/>
      <c r="Q24" s="1628"/>
      <c r="R24" s="1628"/>
      <c r="S24" s="1628"/>
      <c r="T24" s="1628"/>
      <c r="U24" s="1628"/>
      <c r="V24" s="1628"/>
      <c r="W24" s="1628"/>
      <c r="X24" s="1628"/>
      <c r="Y24" s="1628"/>
      <c r="Z24" s="1628"/>
      <c r="AA24" s="1628"/>
      <c r="AB24" s="1628"/>
      <c r="AC24" s="1628"/>
      <c r="AD24" s="1628"/>
      <c r="AE24" s="1628"/>
      <c r="AF24" s="1628"/>
      <c r="AG24" s="1628"/>
      <c r="AH24" s="1628"/>
      <c r="AI24" s="1628"/>
      <c r="AJ24" s="1628"/>
      <c r="AK24" s="1628"/>
      <c r="AL24" s="1628"/>
      <c r="AM24" s="1628"/>
      <c r="AN24" s="1629"/>
    </row>
    <row r="25" spans="3:45" s="455" customFormat="1" ht="17.25" hidden="1" customHeight="1">
      <c r="C25" s="409" t="str">
        <f t="shared" si="0"/>
        <v>－</v>
      </c>
      <c r="E25" s="461"/>
      <c r="F25" s="461"/>
      <c r="G25" s="461"/>
      <c r="H25" s="461"/>
      <c r="I25" s="461"/>
      <c r="J25" s="461"/>
      <c r="K25" s="461"/>
      <c r="L25" s="461"/>
      <c r="M25" s="461"/>
      <c r="N25" s="461"/>
      <c r="O25" s="461"/>
      <c r="P25" s="461"/>
      <c r="Q25" s="461"/>
      <c r="R25" s="461"/>
      <c r="S25" s="461"/>
      <c r="T25" s="461"/>
      <c r="U25" s="461"/>
      <c r="V25" s="461"/>
      <c r="W25" s="461"/>
      <c r="X25" s="461"/>
      <c r="Y25" s="461"/>
      <c r="Z25" s="461"/>
      <c r="AA25" s="461"/>
      <c r="AB25" s="461"/>
      <c r="AC25" s="461"/>
      <c r="AD25" s="461"/>
      <c r="AE25" s="461"/>
      <c r="AF25" s="461"/>
      <c r="AG25" s="461"/>
      <c r="AH25" s="461"/>
      <c r="AI25" s="461"/>
      <c r="AJ25" s="461"/>
      <c r="AL25" s="456"/>
      <c r="AM25" s="456"/>
      <c r="AN25" s="456"/>
    </row>
    <row r="26" spans="3:45" ht="13.5" hidden="1">
      <c r="C26" s="409" t="str">
        <f t="shared" si="0"/>
        <v>－</v>
      </c>
      <c r="E26" s="408"/>
      <c r="F26" s="462" t="s">
        <v>734</v>
      </c>
      <c r="G26" s="408"/>
      <c r="H26" s="408"/>
      <c r="I26" s="453"/>
      <c r="J26" s="453"/>
      <c r="K26" s="453"/>
      <c r="L26" s="453"/>
      <c r="M26" s="453"/>
      <c r="N26" s="453"/>
      <c r="O26" s="453"/>
      <c r="P26" s="453"/>
      <c r="Q26" s="453"/>
      <c r="R26" s="453"/>
      <c r="S26" s="453"/>
      <c r="T26" s="453"/>
      <c r="U26" s="453"/>
      <c r="V26" s="453"/>
      <c r="W26" s="453"/>
      <c r="X26" s="453"/>
      <c r="Y26" s="453"/>
      <c r="Z26" s="453"/>
      <c r="AL26" s="452"/>
      <c r="AM26" s="452"/>
      <c r="AN26" s="452"/>
    </row>
    <row r="27" spans="3:45" ht="13.5" hidden="1">
      <c r="C27" s="409" t="str">
        <f t="shared" si="0"/>
        <v>－</v>
      </c>
      <c r="E27" s="408"/>
      <c r="F27" s="408"/>
      <c r="G27" s="408"/>
      <c r="H27" s="408"/>
      <c r="I27" s="453"/>
      <c r="J27" s="453"/>
      <c r="K27" s="453"/>
      <c r="L27" s="453"/>
      <c r="M27" s="453"/>
      <c r="N27" s="453"/>
      <c r="O27" s="453"/>
      <c r="AL27" s="452"/>
      <c r="AM27" s="452"/>
      <c r="AN27" s="452"/>
    </row>
    <row r="28" spans="3:45" ht="13.5" hidden="1">
      <c r="C28" s="409" t="str">
        <f t="shared" si="0"/>
        <v>－</v>
      </c>
    </row>
    <row r="29" spans="3:45" ht="13.5" hidden="1">
      <c r="C29" s="409" t="str">
        <f t="shared" si="0"/>
        <v>－</v>
      </c>
    </row>
    <row r="30" spans="3:45" ht="13.5" hidden="1">
      <c r="C30" s="409" t="str">
        <f t="shared" si="0"/>
        <v>－</v>
      </c>
    </row>
    <row r="31" spans="3:45" ht="13.5" hidden="1">
      <c r="C31" s="409" t="str">
        <f t="shared" si="0"/>
        <v>－</v>
      </c>
    </row>
    <row r="32" spans="3:45" ht="13.5" hidden="1">
      <c r="C32" s="409" t="str">
        <f t="shared" si="0"/>
        <v>－</v>
      </c>
    </row>
    <row r="33" spans="3:3" ht="13.5" hidden="1">
      <c r="C33" s="409" t="str">
        <f t="shared" si="0"/>
        <v>－</v>
      </c>
    </row>
    <row r="34" spans="3:3" ht="13.5" hidden="1">
      <c r="C34" s="409" t="str">
        <f t="shared" si="0"/>
        <v>－</v>
      </c>
    </row>
    <row r="35" spans="3:3" ht="13.5" hidden="1">
      <c r="C35" s="409" t="str">
        <f t="shared" si="0"/>
        <v>－</v>
      </c>
    </row>
    <row r="36" spans="3:3" ht="13.5" hidden="1">
      <c r="C36" s="409" t="str">
        <f t="shared" si="0"/>
        <v>－</v>
      </c>
    </row>
    <row r="37" spans="3:3" ht="13.5" hidden="1">
      <c r="C37" s="409" t="str">
        <f t="shared" si="0"/>
        <v>－</v>
      </c>
    </row>
    <row r="38" spans="3:3" ht="13.5" hidden="1">
      <c r="C38" s="409" t="str">
        <f t="shared" si="0"/>
        <v>－</v>
      </c>
    </row>
    <row r="39" spans="3:3" ht="13.5" hidden="1">
      <c r="C39" s="409" t="str">
        <f t="shared" si="0"/>
        <v>－</v>
      </c>
    </row>
    <row r="40" spans="3:3" ht="13.5" hidden="1">
      <c r="C40" s="409" t="str">
        <f t="shared" si="0"/>
        <v>－</v>
      </c>
    </row>
    <row r="41" spans="3:3" ht="13.5" hidden="1">
      <c r="C41" s="409" t="str">
        <f t="shared" si="0"/>
        <v>－</v>
      </c>
    </row>
    <row r="42" spans="3:3" ht="13.5" hidden="1">
      <c r="C42" s="409" t="str">
        <f t="shared" si="0"/>
        <v>－</v>
      </c>
    </row>
    <row r="43" spans="3:3" ht="13.5" hidden="1">
      <c r="C43" s="409" t="str">
        <f t="shared" si="0"/>
        <v>－</v>
      </c>
    </row>
    <row r="44" spans="3:3" ht="13.5" hidden="1">
      <c r="C44" s="409" t="str">
        <f t="shared" si="0"/>
        <v>－</v>
      </c>
    </row>
    <row r="45" spans="3:3" ht="13.5" hidden="1">
      <c r="C45" s="409" t="str">
        <f t="shared" si="0"/>
        <v>－</v>
      </c>
    </row>
    <row r="46" spans="3:3" ht="13.5" hidden="1">
      <c r="C46" s="409" t="str">
        <f t="shared" si="0"/>
        <v>－</v>
      </c>
    </row>
    <row r="47" spans="3:3" ht="13.5" hidden="1">
      <c r="C47" s="409" t="str">
        <f t="shared" si="0"/>
        <v>－</v>
      </c>
    </row>
    <row r="48" spans="3:3" ht="13.5" hidden="1">
      <c r="C48" s="409" t="str">
        <f t="shared" si="0"/>
        <v>－</v>
      </c>
    </row>
    <row r="49" spans="3:3" ht="13.5" hidden="1">
      <c r="C49" s="409" t="str">
        <f t="shared" si="0"/>
        <v>－</v>
      </c>
    </row>
    <row r="50" spans="3:3" ht="13.5" hidden="1">
      <c r="C50" s="409" t="str">
        <f t="shared" si="0"/>
        <v>－</v>
      </c>
    </row>
    <row r="51" spans="3:3" ht="13.5" hidden="1">
      <c r="C51" s="409" t="str">
        <f t="shared" si="0"/>
        <v>－</v>
      </c>
    </row>
    <row r="52" spans="3:3" ht="13.5" hidden="1">
      <c r="C52" s="409" t="str">
        <f t="shared" si="0"/>
        <v>－</v>
      </c>
    </row>
    <row r="53" spans="3:3" ht="13.5" hidden="1">
      <c r="C53" s="409" t="str">
        <f t="shared" si="0"/>
        <v>－</v>
      </c>
    </row>
    <row r="54" spans="3:3" ht="13.5" hidden="1">
      <c r="C54" s="409" t="str">
        <f t="shared" si="0"/>
        <v>－</v>
      </c>
    </row>
    <row r="55" spans="3:3" ht="13.5" hidden="1">
      <c r="C55" s="409" t="str">
        <f t="shared" si="0"/>
        <v>－</v>
      </c>
    </row>
    <row r="56" spans="3:3" ht="13.5" hidden="1">
      <c r="C56" s="409" t="str">
        <f t="shared" si="0"/>
        <v>－</v>
      </c>
    </row>
  </sheetData>
  <sheetProtection algorithmName="SHA-512" hashValue="6ulqu9s2KoIpHGhMX3eiobWcxJl/3NKN3EEaH4o3soYdAI59LmMxrvIv3UtjfBb1dZo+yhQU6I2CyaAiaPPNdQ==" saltValue="baaPkOb7RQAVZU3c1tVkcw==" spinCount="100000" sheet="1" objects="1" scenarios="1"/>
  <autoFilter ref="C3:C56" xr:uid="{00000000-0009-0000-0000-000008000000}">
    <filterColumn colId="0">
      <filters>
        <filter val="○"/>
      </filters>
    </filterColumn>
  </autoFilter>
  <mergeCells count="15">
    <mergeCell ref="D4:AO4"/>
    <mergeCell ref="AH6:AI6"/>
    <mergeCell ref="E8:J9"/>
    <mergeCell ref="K8:AN9"/>
    <mergeCell ref="E14:J14"/>
    <mergeCell ref="P15:Y15"/>
    <mergeCell ref="K14:W14"/>
    <mergeCell ref="AK16:AN17"/>
    <mergeCell ref="AK15:AN15"/>
    <mergeCell ref="E19:AN24"/>
    <mergeCell ref="E16:O17"/>
    <mergeCell ref="P16:Y17"/>
    <mergeCell ref="Z16:AA17"/>
    <mergeCell ref="AB16:AJ16"/>
    <mergeCell ref="AB17:AJ17"/>
  </mergeCells>
  <phoneticPr fontId="55"/>
  <conditionalFormatting sqref="P16:AM17">
    <cfRule type="expression" dxfId="171" priority="1" stopIfTrue="1">
      <formula>$K$14="提案しない。"</formula>
    </cfRule>
  </conditionalFormatting>
  <dataValidations count="2">
    <dataValidation type="whole" allowBlank="1" showInputMessage="1" showErrorMessage="1" sqref="P16:Y17" xr:uid="{00000000-0002-0000-0800-000000000000}">
      <formula1>0</formula1>
      <formula2>100</formula2>
    </dataValidation>
    <dataValidation type="list" allowBlank="1" showInputMessage="1" showErrorMessage="1" sqref="K14:W14" xr:uid="{00000000-0002-0000-0800-000001000000}">
      <formula1>"提案する。,提案しない。"</formula1>
    </dataValidation>
  </dataValidations>
  <pageMargins left="0.70866141732283472" right="0.70866141732283472" top="0.74803149606299213" bottom="0.74803149606299213"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①入力票</vt:lpstr>
      <vt:lpstr>②提出説明書</vt:lpstr>
      <vt:lpstr>様式1</vt:lpstr>
      <vt:lpstr>様式2</vt:lpstr>
      <vt:lpstr>様式2'（発注者用）</vt:lpstr>
      <vt:lpstr>様式3</vt:lpstr>
      <vt:lpstr>様式4</vt:lpstr>
      <vt:lpstr>様式5</vt:lpstr>
      <vt:lpstr>様式6-1</vt:lpstr>
      <vt:lpstr>様式6-2</vt:lpstr>
      <vt:lpstr>様式7-1</vt:lpstr>
      <vt:lpstr>様式7-2</vt:lpstr>
      <vt:lpstr>様式8</vt:lpstr>
      <vt:lpstr>様式9</vt:lpstr>
      <vt:lpstr>様式10-1</vt:lpstr>
      <vt:lpstr>様式10-2</vt:lpstr>
      <vt:lpstr>様式11</vt:lpstr>
      <vt:lpstr>様式12</vt:lpstr>
      <vt:lpstr>様式13</vt:lpstr>
      <vt:lpstr>様式1４</vt:lpstr>
      <vt:lpstr>様式1５</vt:lpstr>
      <vt:lpstr>①入力票!Print_Area</vt:lpstr>
      <vt:lpstr>②提出説明書!Print_Area</vt:lpstr>
      <vt:lpstr>様式1!Print_Area</vt:lpstr>
      <vt:lpstr>'様式10-1'!Print_Area</vt:lpstr>
      <vt:lpstr>'様式10-2'!Print_Area</vt:lpstr>
      <vt:lpstr>様式11!Print_Area</vt:lpstr>
      <vt:lpstr>様式12!Print_Area</vt:lpstr>
      <vt:lpstr>様式13!Print_Area</vt:lpstr>
      <vt:lpstr>様式1４!Print_Area</vt:lpstr>
      <vt:lpstr>様式1５!Print_Area</vt:lpstr>
      <vt:lpstr>様式2!Print_Area</vt:lpstr>
      <vt:lpstr>'様式2''（発注者用）'!Print_Area</vt:lpstr>
      <vt:lpstr>様式3!Print_Area</vt:lpstr>
      <vt:lpstr>様式4!Print_Area</vt:lpstr>
      <vt:lpstr>様式5!Print_Area</vt:lpstr>
      <vt:lpstr>'様式6-1'!Print_Area</vt:lpstr>
      <vt:lpstr>'様式6-2'!Print_Area</vt:lpstr>
      <vt:lpstr>'様式7-1'!Print_Area</vt:lpstr>
      <vt:lpstr>'様式7-2'!Print_Area</vt:lpstr>
      <vt:lpstr>様式8!Print_Area</vt:lpstr>
      <vt:lpstr>様式9!Print_Area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八尋　毅士</cp:lastModifiedBy>
  <cp:lastPrinted>2026-08-19T07:09:23Z</cp:lastPrinted>
  <dcterms:created xsi:type="dcterms:W3CDTF">2015-05-13T06:44:19Z</dcterms:created>
  <dcterms:modified xsi:type="dcterms:W3CDTF">2026-08-19T07:10:00Z</dcterms:modified>
</cp:coreProperties>
</file>